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tiff" ContentType="image/tiff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oshi\Downloads\"/>
    </mc:Choice>
  </mc:AlternateContent>
  <xr:revisionPtr revIDLastSave="0" documentId="8_{086BAEC8-82EB-44F3-8FE1-A82799A48761}" xr6:coauthVersionLast="34" xr6:coauthVersionMax="34" xr10:uidLastSave="{00000000-0000-0000-0000-000000000000}"/>
  <bookViews>
    <workbookView xWindow="0" yWindow="0" windowWidth="19200" windowHeight="7700" activeTab="3" xr2:uid="{00000000-000D-0000-FFFF-FFFF00000000}"/>
  </bookViews>
  <sheets>
    <sheet name="Model Formation" sheetId="2" r:id="rId1"/>
    <sheet name="Model Optimization " sheetId="1" r:id="rId2"/>
    <sheet name="Optimization_STS" sheetId="7" state="veryHidden" r:id="rId3"/>
    <sheet name="Situation One" sheetId="12" r:id="rId4"/>
    <sheet name="Optimization 1_STS" sheetId="15" state="veryHidden" r:id="rId5"/>
    <sheet name="Optimization 2_STS" sheetId="25" state="veryHidden" r:id="rId6"/>
    <sheet name="Situation Two" sheetId="33" r:id="rId7"/>
    <sheet name="Model Optimization _STS" sheetId="34" state="veryHidden" r:id="rId8"/>
  </sheet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ultipleCPUManualCount" hidden="1">4</definedName>
    <definedName name="_AtRisk_SimSetting_MultipleCPUMode" hidden="1">0</definedName>
    <definedName name="_AtRisk_SimSetting_RandomNumberGenerator" hidden="1">0</definedName>
    <definedName name="_AtRisk_SimSetting_ReportOptionCustomItemsCount" hidden="1">0</definedName>
    <definedName name="_AtRisk_SimSetting_ReportOptionDataMode" hidden="1">1</definedName>
    <definedName name="_AtRisk_SimSetting_ReportOptionReportMultiSimType" hidden="1">1</definedName>
    <definedName name="_AtRisk_SimSetting_ReportOptionReportPlacement" hidden="1">1</definedName>
    <definedName name="_AtRisk_SimSetting_ReportOptionReportSelection" hidden="1">1</definedName>
    <definedName name="_AtRisk_SimSetting_ReportOptionReportsFileType" hidden="1">1</definedName>
    <definedName name="_AtRisk_SimSetting_ReportOptionReportStyle" hidden="1">1</definedName>
    <definedName name="_AtRisk_SimSetting_ReportOptionSelectiveQR" hidden="1">FALSE</definedName>
    <definedName name="_AtRisk_SimSetting_ReportsList" hidden="1">1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1</definedName>
    <definedName name="_AtRisk_SimSetting_StdRecalcWithoutRiskStatic" hidden="1">0</definedName>
    <definedName name="_AtRisk_SimSetting_StdRecalcWithoutRiskStaticPercentile" hidden="1">0.5</definedName>
    <definedName name="ChartData1" localSheetId="6">'Situation Two'!$M$5:$M$18</definedName>
    <definedName name="ChartData2" localSheetId="6">'Situation Two'!$Q$5:$Q$18</definedName>
    <definedName name="InputValues1" localSheetId="6">'Situation Two'!$A$5:$A$18</definedName>
    <definedName name="InputValues2" localSheetId="6">'Situation Two'!$B$4:$K$4</definedName>
    <definedName name="OutputAddresses" localSheetId="6">'Situation Two'!$AZ$2</definedName>
    <definedName name="OutputValues_1" localSheetId="6">'Situation Two'!$B$5:$K$18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1</definedName>
    <definedName name="RiskHasSettings" hidden="1">7</definedName>
    <definedName name="RiskMinimizeOnStart" hidden="1">FALSE</definedName>
    <definedName name="RiskMonitorConvergence" hidden="1">FALSE</definedName>
    <definedName name="RiskMultipleCPUSupportEnabled" hidden="1">TRUE</definedName>
    <definedName name="RiskNumIterations" hidden="1">1000</definedName>
    <definedName name="RiskNumSimulations" hidden="1">1</definedName>
    <definedName name="RiskPauseOnError" hidden="1">FALSE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tandardRecalc" hidden="1">2</definedName>
    <definedName name="RiskUpdateDisplay" hidden="1">FALSE</definedName>
    <definedName name="RiskUseDifferentSeedForEachSim" hidden="1">FALSE</definedName>
    <definedName name="RiskUseFixedSeed" hidden="1">FALSE</definedName>
    <definedName name="RiskUseMultipleCPUs" hidden="1">TRUE</definedName>
    <definedName name="solver_adj" localSheetId="1" hidden="1">'Model Optimization '!$B$4:$B$27</definedName>
    <definedName name="solver_adj" localSheetId="3" hidden="1">'Situation One'!$B$4:$B$27</definedName>
    <definedName name="solver_cvg" localSheetId="1" hidden="1">0.0001</definedName>
    <definedName name="solver_cvg" localSheetId="3" hidden="1">0.0001</definedName>
    <definedName name="solver_drv" localSheetId="1" hidden="1">1</definedName>
    <definedName name="solver_drv" localSheetId="3" hidden="1">1</definedName>
    <definedName name="solver_eng" localSheetId="1" hidden="1">2</definedName>
    <definedName name="solver_eng" localSheetId="3" hidden="1">2</definedName>
    <definedName name="solver_est" localSheetId="3" hidden="1">1</definedName>
    <definedName name="solver_itr" localSheetId="1" hidden="1">2147483647</definedName>
    <definedName name="solver_itr" localSheetId="3" hidden="1">2147483647</definedName>
    <definedName name="solver_lhs1" localSheetId="1" hidden="1">'Model Optimization '!$B$4:$B$27</definedName>
    <definedName name="solver_lhs1" localSheetId="3" hidden="1">'Situation One'!$B$4:$B$27</definedName>
    <definedName name="solver_lhs2" localSheetId="1" hidden="1">'Model Optimization '!$B$61:$B$87</definedName>
    <definedName name="solver_lhs2" localSheetId="3" hidden="1">'Situation One'!$B$61:$B$87</definedName>
    <definedName name="solver_lhs3" localSheetId="1" hidden="1">'Model Optimization '!$B$85:$B$87</definedName>
    <definedName name="solver_lhs3" localSheetId="3" hidden="1">'Situation One'!$B$85:$B$87</definedName>
    <definedName name="solver_lin" localSheetId="1" hidden="1">1</definedName>
    <definedName name="solver_lin" localSheetId="3" hidden="1">1</definedName>
    <definedName name="solver_mip" localSheetId="1" hidden="1">2147483647</definedName>
    <definedName name="solver_mip" localSheetId="3" hidden="1">2147483647</definedName>
    <definedName name="solver_mni" localSheetId="1" hidden="1">30</definedName>
    <definedName name="solver_mni" localSheetId="3" hidden="1">30</definedName>
    <definedName name="solver_mrt" localSheetId="1" hidden="1">0.075</definedName>
    <definedName name="solver_mrt" localSheetId="3" hidden="1">0.075</definedName>
    <definedName name="solver_msl" localSheetId="1" hidden="1">2</definedName>
    <definedName name="solver_msl" localSheetId="3" hidden="1">2</definedName>
    <definedName name="solver_neg" localSheetId="1" hidden="1">1</definedName>
    <definedName name="solver_neg" localSheetId="3" hidden="1">1</definedName>
    <definedName name="solver_nod" localSheetId="1" hidden="1">2147483647</definedName>
    <definedName name="solver_nod" localSheetId="3" hidden="1">2147483647</definedName>
    <definedName name="solver_num" localSheetId="1" hidden="1">2</definedName>
    <definedName name="solver_num" localSheetId="3" hidden="1">2</definedName>
    <definedName name="solver_nwt" localSheetId="3" hidden="1">1</definedName>
    <definedName name="solver_opt" localSheetId="1" hidden="1">'Model Optimization '!$B$58</definedName>
    <definedName name="solver_opt" localSheetId="3" hidden="1">'Situation One'!$B$58</definedName>
    <definedName name="solver_pre" localSheetId="1" hidden="1">0.000001</definedName>
    <definedName name="solver_pre" localSheetId="3" hidden="1">0.000001</definedName>
    <definedName name="solver_rbv" localSheetId="1" hidden="1">1</definedName>
    <definedName name="solver_rbv" localSheetId="3" hidden="1">1</definedName>
    <definedName name="solver_rel1" localSheetId="1" hidden="1">4</definedName>
    <definedName name="solver_rel1" localSheetId="3" hidden="1">4</definedName>
    <definedName name="solver_rel2" localSheetId="1" hidden="1">3</definedName>
    <definedName name="solver_rel2" localSheetId="3" hidden="1">3</definedName>
    <definedName name="solver_rel3" localSheetId="1" hidden="1">3</definedName>
    <definedName name="solver_rel3" localSheetId="3" hidden="1">3</definedName>
    <definedName name="solver_rhs1" localSheetId="1" hidden="1">integer</definedName>
    <definedName name="solver_rhs1" localSheetId="3" hidden="1">integer</definedName>
    <definedName name="solver_rhs2" localSheetId="1" hidden="1">'Model Optimization '!$D$61:$D$87</definedName>
    <definedName name="solver_rhs2" localSheetId="3" hidden="1">'Situation One'!$D$61:$D$87</definedName>
    <definedName name="solver_rhs3" localSheetId="1" hidden="1">'Model Optimization '!$D$85:$D$87</definedName>
    <definedName name="solver_rhs3" localSheetId="3" hidden="1">'Situation One'!$D$85:$D$87</definedName>
    <definedName name="solver_rlx" localSheetId="1" hidden="1">1</definedName>
    <definedName name="solver_rlx" localSheetId="3" hidden="1">1</definedName>
    <definedName name="solver_rsd" localSheetId="1" hidden="1">0</definedName>
    <definedName name="solver_rsd" localSheetId="3" hidden="1">0</definedName>
    <definedName name="solver_scl" localSheetId="1" hidden="1">2</definedName>
    <definedName name="solver_scl" localSheetId="3" hidden="1">2</definedName>
    <definedName name="solver_sho" localSheetId="1" hidden="1">2</definedName>
    <definedName name="solver_sho" localSheetId="3" hidden="1">2</definedName>
    <definedName name="solver_ssz" localSheetId="1" hidden="1">100</definedName>
    <definedName name="solver_ssz" localSheetId="3" hidden="1">100</definedName>
    <definedName name="solver_tim" localSheetId="1" hidden="1">2147483647</definedName>
    <definedName name="solver_tim" localSheetId="3" hidden="1">2147483647</definedName>
    <definedName name="solver_tol" localSheetId="1" hidden="1">0.01</definedName>
    <definedName name="solver_tol" localSheetId="3" hidden="1">0.01</definedName>
    <definedName name="solver_typ" localSheetId="1" hidden="1">2</definedName>
    <definedName name="solver_typ" localSheetId="3" hidden="1">2</definedName>
    <definedName name="solver_val" localSheetId="1" hidden="1">0</definedName>
    <definedName name="solver_val" localSheetId="3" hidden="1">0</definedName>
    <definedName name="solver_ver" localSheetId="1" hidden="1">2</definedName>
    <definedName name="solver_ver" localSheetId="3" hidden="1">2</definedName>
  </definedName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1" i="33" l="1"/>
  <c r="O1" i="33"/>
  <c r="S4" i="33"/>
  <c r="P4" i="33"/>
  <c r="P5" i="33" s="1"/>
  <c r="O4" i="33"/>
  <c r="L4" i="33"/>
  <c r="L5" i="33" s="1"/>
  <c r="M6" i="33"/>
  <c r="M5" i="33"/>
  <c r="M9" i="33"/>
  <c r="M10" i="33"/>
  <c r="M7" i="33"/>
  <c r="B28" i="1" l="1"/>
  <c r="B28" i="12"/>
  <c r="Q7" i="33"/>
  <c r="Q9" i="33"/>
  <c r="M8" i="33"/>
  <c r="Q10" i="33"/>
  <c r="Q12" i="33"/>
  <c r="M12" i="33"/>
  <c r="Q6" i="33"/>
  <c r="Q11" i="33"/>
  <c r="Q8" i="33"/>
  <c r="Q5" i="33"/>
  <c r="M11" i="33"/>
  <c r="B87" i="12" l="1"/>
  <c r="B86" i="12"/>
  <c r="B85" i="12"/>
  <c r="B84" i="12"/>
  <c r="B83" i="12"/>
  <c r="B82" i="12"/>
  <c r="B81" i="12"/>
  <c r="B80" i="12"/>
  <c r="B79" i="12"/>
  <c r="B78" i="12"/>
  <c r="B77" i="12"/>
  <c r="B76" i="12"/>
  <c r="B75" i="12"/>
  <c r="B74" i="12"/>
  <c r="B73" i="12"/>
  <c r="B72" i="12"/>
  <c r="B71" i="12"/>
  <c r="B70" i="12"/>
  <c r="B69" i="12"/>
  <c r="B68" i="12"/>
  <c r="B67" i="12"/>
  <c r="B66" i="12"/>
  <c r="B65" i="12"/>
  <c r="B64" i="12"/>
  <c r="B63" i="12"/>
  <c r="B62" i="12"/>
  <c r="B61" i="12"/>
  <c r="Y55" i="12"/>
  <c r="X55" i="12"/>
  <c r="W55" i="12"/>
  <c r="V55" i="12"/>
  <c r="X54" i="12"/>
  <c r="W54" i="12"/>
  <c r="V54" i="12"/>
  <c r="U54" i="12"/>
  <c r="W53" i="12"/>
  <c r="V53" i="12"/>
  <c r="U53" i="12"/>
  <c r="T53" i="12"/>
  <c r="V52" i="12"/>
  <c r="U52" i="12"/>
  <c r="T52" i="12"/>
  <c r="S52" i="12"/>
  <c r="U51" i="12"/>
  <c r="T51" i="12"/>
  <c r="S51" i="12"/>
  <c r="R51" i="12"/>
  <c r="T50" i="12"/>
  <c r="S50" i="12"/>
  <c r="R50" i="12"/>
  <c r="Q50" i="12"/>
  <c r="S49" i="12"/>
  <c r="R49" i="12"/>
  <c r="Q49" i="12"/>
  <c r="P49" i="12"/>
  <c r="R48" i="12"/>
  <c r="Q48" i="12"/>
  <c r="P48" i="12"/>
  <c r="O48" i="12"/>
  <c r="Q47" i="12"/>
  <c r="P47" i="12"/>
  <c r="O47" i="12"/>
  <c r="N47" i="12"/>
  <c r="P46" i="12"/>
  <c r="O46" i="12"/>
  <c r="N46" i="12"/>
  <c r="M46" i="12"/>
  <c r="O45" i="12"/>
  <c r="N45" i="12"/>
  <c r="M45" i="12"/>
  <c r="L45" i="12"/>
  <c r="N44" i="12"/>
  <c r="M44" i="12"/>
  <c r="L44" i="12"/>
  <c r="K44" i="12"/>
  <c r="M43" i="12"/>
  <c r="L43" i="12"/>
  <c r="K43" i="12"/>
  <c r="J43" i="12"/>
  <c r="L42" i="12"/>
  <c r="K42" i="12"/>
  <c r="J42" i="12"/>
  <c r="I42" i="12"/>
  <c r="K41" i="12"/>
  <c r="J41" i="12"/>
  <c r="I41" i="12"/>
  <c r="H41" i="12"/>
  <c r="J40" i="12"/>
  <c r="I40" i="12"/>
  <c r="H40" i="12"/>
  <c r="G40" i="12"/>
  <c r="I39" i="12"/>
  <c r="H39" i="12"/>
  <c r="G39" i="12"/>
  <c r="F39" i="12"/>
  <c r="H38" i="12"/>
  <c r="G38" i="12"/>
  <c r="F38" i="12"/>
  <c r="E38" i="12"/>
  <c r="G37" i="12"/>
  <c r="F37" i="12"/>
  <c r="E37" i="12"/>
  <c r="D37" i="12"/>
  <c r="F36" i="12"/>
  <c r="E36" i="12"/>
  <c r="D36" i="12"/>
  <c r="C36" i="12"/>
  <c r="E35" i="12"/>
  <c r="D35" i="12"/>
  <c r="C35" i="12"/>
  <c r="B35" i="12"/>
  <c r="Y34" i="12"/>
  <c r="X34" i="12"/>
  <c r="W34" i="12"/>
  <c r="U34" i="12"/>
  <c r="T34" i="12"/>
  <c r="S34" i="12"/>
  <c r="R34" i="12"/>
  <c r="B34" i="12"/>
  <c r="R33" i="12"/>
  <c r="Q33" i="12"/>
  <c r="P33" i="12"/>
  <c r="O33" i="12"/>
  <c r="M33" i="12"/>
  <c r="L33" i="12"/>
  <c r="K33" i="12"/>
  <c r="J33" i="12"/>
  <c r="J32" i="12"/>
  <c r="I32" i="12"/>
  <c r="H32" i="12"/>
  <c r="G32" i="12"/>
  <c r="E32" i="12"/>
  <c r="D32" i="12"/>
  <c r="C32" i="12"/>
  <c r="B32" i="12"/>
  <c r="C12" i="12"/>
  <c r="E6" i="12"/>
  <c r="C27" i="12" s="1"/>
  <c r="C4" i="12"/>
  <c r="C16" i="12" l="1"/>
  <c r="C25" i="12"/>
  <c r="C8" i="12"/>
  <c r="C17" i="12"/>
  <c r="C9" i="12"/>
  <c r="C20" i="12"/>
  <c r="C24" i="12"/>
  <c r="C5" i="12"/>
  <c r="C6" i="12"/>
  <c r="C13" i="12"/>
  <c r="C21" i="12"/>
  <c r="C10" i="12"/>
  <c r="C14" i="12"/>
  <c r="C18" i="12"/>
  <c r="C22" i="12"/>
  <c r="C26" i="12"/>
  <c r="C7" i="12"/>
  <c r="C11" i="12"/>
  <c r="C15" i="12"/>
  <c r="C19" i="12"/>
  <c r="C23" i="12"/>
  <c r="C11" i="1"/>
  <c r="C5" i="1"/>
  <c r="C14" i="1"/>
  <c r="C7" i="1"/>
  <c r="C20" i="1"/>
  <c r="B86" i="1"/>
  <c r="B87" i="1"/>
  <c r="B85" i="1"/>
  <c r="B84" i="1"/>
  <c r="B83" i="1"/>
  <c r="B82" i="1"/>
  <c r="B81" i="1"/>
  <c r="B80" i="1"/>
  <c r="B79" i="1"/>
  <c r="B78" i="1"/>
  <c r="B77" i="1"/>
  <c r="B76" i="1"/>
  <c r="B75" i="1"/>
  <c r="B74" i="1"/>
  <c r="B73" i="1"/>
  <c r="B72" i="1"/>
  <c r="B71" i="1"/>
  <c r="B70" i="1"/>
  <c r="B69" i="1"/>
  <c r="B68" i="1"/>
  <c r="B67" i="1"/>
  <c r="B66" i="1"/>
  <c r="B65" i="1"/>
  <c r="B64" i="1"/>
  <c r="B63" i="1"/>
  <c r="B62" i="1"/>
  <c r="B61" i="1"/>
  <c r="W55" i="1"/>
  <c r="X55" i="1"/>
  <c r="Y55" i="1"/>
  <c r="V54" i="1"/>
  <c r="W54" i="1"/>
  <c r="X54" i="1"/>
  <c r="U53" i="1"/>
  <c r="V53" i="1"/>
  <c r="W53" i="1"/>
  <c r="T52" i="1"/>
  <c r="U52" i="1"/>
  <c r="V52" i="1"/>
  <c r="S51" i="1"/>
  <c r="T51" i="1"/>
  <c r="U51" i="1"/>
  <c r="R50" i="1"/>
  <c r="S50" i="1"/>
  <c r="T50" i="1"/>
  <c r="Q49" i="1"/>
  <c r="R49" i="1"/>
  <c r="S49" i="1"/>
  <c r="P48" i="1"/>
  <c r="Q48" i="1"/>
  <c r="R48" i="1"/>
  <c r="O47" i="1"/>
  <c r="P47" i="1"/>
  <c r="Q47" i="1"/>
  <c r="N46" i="1"/>
  <c r="O46" i="1"/>
  <c r="P46" i="1"/>
  <c r="M45" i="1"/>
  <c r="N45" i="1"/>
  <c r="O45" i="1"/>
  <c r="L44" i="1"/>
  <c r="M44" i="1"/>
  <c r="N44" i="1"/>
  <c r="K43" i="1"/>
  <c r="L43" i="1"/>
  <c r="M43" i="1"/>
  <c r="V55" i="1"/>
  <c r="U54" i="1"/>
  <c r="T53" i="1"/>
  <c r="S52" i="1"/>
  <c r="R51" i="1"/>
  <c r="Q50" i="1"/>
  <c r="P49" i="1"/>
  <c r="O48" i="1"/>
  <c r="N47" i="1"/>
  <c r="M46" i="1"/>
  <c r="L45" i="1"/>
  <c r="K44" i="1"/>
  <c r="J43" i="1"/>
  <c r="J42" i="1"/>
  <c r="K42" i="1"/>
  <c r="L42" i="1"/>
  <c r="I42" i="1"/>
  <c r="I41" i="1"/>
  <c r="J41" i="1"/>
  <c r="K41" i="1"/>
  <c r="H40" i="1"/>
  <c r="I40" i="1"/>
  <c r="J40" i="1"/>
  <c r="G39" i="1"/>
  <c r="H39" i="1"/>
  <c r="I39" i="1"/>
  <c r="F38" i="1"/>
  <c r="G38" i="1"/>
  <c r="H38" i="1"/>
  <c r="E37" i="1"/>
  <c r="F37" i="1"/>
  <c r="G37" i="1"/>
  <c r="D36" i="1"/>
  <c r="E36" i="1"/>
  <c r="F36" i="1"/>
  <c r="B34" i="1"/>
  <c r="X34" i="1"/>
  <c r="Y34" i="1"/>
  <c r="W34" i="1"/>
  <c r="S34" i="1"/>
  <c r="T34" i="1"/>
  <c r="U34" i="1"/>
  <c r="R34" i="1"/>
  <c r="P33" i="1"/>
  <c r="Q33" i="1"/>
  <c r="R33" i="1"/>
  <c r="O33" i="1"/>
  <c r="K33" i="1"/>
  <c r="L33" i="1"/>
  <c r="M33" i="1"/>
  <c r="H32" i="1"/>
  <c r="I32" i="1"/>
  <c r="J32" i="1"/>
  <c r="G32" i="1"/>
  <c r="C32" i="1"/>
  <c r="D32" i="1"/>
  <c r="E32" i="1"/>
  <c r="B32" i="1"/>
  <c r="H41" i="1"/>
  <c r="G40" i="1"/>
  <c r="F39" i="1"/>
  <c r="E38" i="1"/>
  <c r="D37" i="1"/>
  <c r="C36" i="1"/>
  <c r="E35" i="1"/>
  <c r="D35" i="1"/>
  <c r="C35" i="1"/>
  <c r="B35" i="1"/>
  <c r="J33" i="1"/>
  <c r="C23" i="1" l="1"/>
  <c r="B58" i="12"/>
  <c r="C13" i="1"/>
  <c r="C22" i="1"/>
  <c r="C12" i="1"/>
  <c r="C21" i="1"/>
  <c r="C19" i="1"/>
  <c r="C16" i="1"/>
  <c r="C9" i="1"/>
  <c r="C25" i="1"/>
  <c r="C10" i="1"/>
  <c r="C26" i="1"/>
  <c r="C27" i="1"/>
  <c r="C8" i="1"/>
  <c r="C4" i="1"/>
  <c r="C6" i="1"/>
  <c r="C24" i="1"/>
  <c r="C17" i="1"/>
  <c r="C15" i="1"/>
  <c r="C18" i="1"/>
  <c r="B58" i="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Eshu</author>
  </authors>
  <commentList>
    <comment ref="B5" authorId="0" shapeId="0" xr:uid="{00000000-0006-0000-0600-000001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C5" authorId="0" shapeId="0" xr:uid="{00000000-0006-0000-0600-000002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D5" authorId="0" shapeId="0" xr:uid="{00000000-0006-0000-0600-000003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E5" authorId="0" shapeId="0" xr:uid="{00000000-0006-0000-0600-000004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F5" authorId="0" shapeId="0" xr:uid="{00000000-0006-0000-0600-000005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G5" authorId="0" shapeId="0" xr:uid="{00000000-0006-0000-0600-000006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H5" authorId="0" shapeId="0" xr:uid="{00000000-0006-0000-0600-000007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I5" authorId="0" shapeId="0" xr:uid="{00000000-0006-0000-0600-000008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B6" authorId="0" shapeId="0" xr:uid="{00000000-0006-0000-0600-000009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C6" authorId="0" shapeId="0" xr:uid="{00000000-0006-0000-0600-00000A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D6" authorId="0" shapeId="0" xr:uid="{00000000-0006-0000-0600-00000B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E6" authorId="0" shapeId="0" xr:uid="{00000000-0006-0000-0600-00000C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F6" authorId="0" shapeId="0" xr:uid="{00000000-0006-0000-0600-00000D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G6" authorId="0" shapeId="0" xr:uid="{00000000-0006-0000-0600-00000E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H6" authorId="0" shapeId="0" xr:uid="{00000000-0006-0000-0600-00000F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I6" authorId="0" shapeId="0" xr:uid="{00000000-0006-0000-0600-000010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B7" authorId="0" shapeId="0" xr:uid="{00000000-0006-0000-0600-000011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C7" authorId="0" shapeId="0" xr:uid="{00000000-0006-0000-0600-000012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D7" authorId="0" shapeId="0" xr:uid="{00000000-0006-0000-0600-000013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E7" authorId="0" shapeId="0" xr:uid="{00000000-0006-0000-0600-000014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F7" authorId="0" shapeId="0" xr:uid="{00000000-0006-0000-0600-000015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G7" authorId="0" shapeId="0" xr:uid="{00000000-0006-0000-0600-000016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H7" authorId="0" shapeId="0" xr:uid="{00000000-0006-0000-0600-000017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I7" authorId="0" shapeId="0" xr:uid="{00000000-0006-0000-0600-000018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B8" authorId="0" shapeId="0" xr:uid="{00000000-0006-0000-0600-000019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C8" authorId="0" shapeId="0" xr:uid="{00000000-0006-0000-0600-00001A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D8" authorId="0" shapeId="0" xr:uid="{00000000-0006-0000-0600-00001B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E8" authorId="0" shapeId="0" xr:uid="{00000000-0006-0000-0600-00001C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F8" authorId="0" shapeId="0" xr:uid="{00000000-0006-0000-0600-00001D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G8" authorId="0" shapeId="0" xr:uid="{00000000-0006-0000-0600-00001E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H8" authorId="0" shapeId="0" xr:uid="{00000000-0006-0000-0600-00001F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I8" authorId="0" shapeId="0" xr:uid="{00000000-0006-0000-0600-000020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B9" authorId="0" shapeId="0" xr:uid="{00000000-0006-0000-0600-000021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C9" authorId="0" shapeId="0" xr:uid="{00000000-0006-0000-0600-000022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D9" authorId="0" shapeId="0" xr:uid="{00000000-0006-0000-0600-000023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E9" authorId="0" shapeId="0" xr:uid="{00000000-0006-0000-0600-000024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F9" authorId="0" shapeId="0" xr:uid="{00000000-0006-0000-0600-000025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G9" authorId="0" shapeId="0" xr:uid="{00000000-0006-0000-0600-000026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H9" authorId="0" shapeId="0" xr:uid="{00000000-0006-0000-0600-000027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I9" authorId="0" shapeId="0" xr:uid="{00000000-0006-0000-0600-000028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B10" authorId="0" shapeId="0" xr:uid="{00000000-0006-0000-0600-000029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C10" authorId="0" shapeId="0" xr:uid="{00000000-0006-0000-0600-00002A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D10" authorId="0" shapeId="0" xr:uid="{00000000-0006-0000-0600-00002B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E10" authorId="0" shapeId="0" xr:uid="{00000000-0006-0000-0600-00002C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F10" authorId="0" shapeId="0" xr:uid="{00000000-0006-0000-0600-00002D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G10" authorId="0" shapeId="0" xr:uid="{00000000-0006-0000-0600-00002E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H10" authorId="0" shapeId="0" xr:uid="{00000000-0006-0000-0600-00002F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I10" authorId="0" shapeId="0" xr:uid="{00000000-0006-0000-0600-000030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B11" authorId="0" shapeId="0" xr:uid="{00000000-0006-0000-0600-000031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C11" authorId="0" shapeId="0" xr:uid="{00000000-0006-0000-0600-000032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D11" authorId="0" shapeId="0" xr:uid="{00000000-0006-0000-0600-000033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E11" authorId="0" shapeId="0" xr:uid="{00000000-0006-0000-0600-000034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F11" authorId="0" shapeId="0" xr:uid="{00000000-0006-0000-0600-000035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G11" authorId="0" shapeId="0" xr:uid="{00000000-0006-0000-0600-000036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H11" authorId="0" shapeId="0" xr:uid="{00000000-0006-0000-0600-000037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I11" authorId="0" shapeId="0" xr:uid="{00000000-0006-0000-0600-000038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B12" authorId="0" shapeId="0" xr:uid="{00000000-0006-0000-0600-000039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C12" authorId="0" shapeId="0" xr:uid="{00000000-0006-0000-0600-00003A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D12" authorId="0" shapeId="0" xr:uid="{00000000-0006-0000-0600-00003B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E12" authorId="0" shapeId="0" xr:uid="{00000000-0006-0000-0600-00003C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F12" authorId="0" shapeId="0" xr:uid="{00000000-0006-0000-0600-00003D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  <comment ref="G12" authorId="0" shapeId="0" xr:uid="{00000000-0006-0000-0600-00003E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H12" authorId="0" shapeId="0" xr:uid="{00000000-0006-0000-0600-00003F000000}">
      <text>
        <r>
          <rPr>
            <sz val="9"/>
            <color indexed="81"/>
            <rFont val="Tahoma"/>
            <family val="2"/>
          </rPr>
          <t>Solver found a solution. All constraints and optimality conditions are satisfied.</t>
        </r>
      </text>
    </comment>
    <comment ref="I12" authorId="0" shapeId="0" xr:uid="{00000000-0006-0000-0600-000040000000}">
      <text>
        <r>
          <rPr>
            <sz val="9"/>
            <color rgb="FF000000"/>
            <rFont val="Tahoma"/>
            <family val="2"/>
          </rPr>
          <t>Solver found a solution. All constraints and optimality conditions are satisfied.</t>
        </r>
      </text>
    </comment>
  </commentList>
</comments>
</file>

<file path=xl/sharedStrings.xml><?xml version="1.0" encoding="utf-8"?>
<sst xmlns="http://schemas.openxmlformats.org/spreadsheetml/2006/main" count="442" uniqueCount="180">
  <si>
    <t>WEEKLY SCHEDULING</t>
  </si>
  <si>
    <t>Decision Variables</t>
  </si>
  <si>
    <t>Value</t>
  </si>
  <si>
    <t>Cost, $</t>
  </si>
  <si>
    <t>Scheduling based on the model decisions</t>
  </si>
  <si>
    <t>9am</t>
  </si>
  <si>
    <t>10am</t>
  </si>
  <si>
    <t>11am</t>
  </si>
  <si>
    <t>12pm</t>
  </si>
  <si>
    <t>1pm</t>
  </si>
  <si>
    <t>2pm</t>
  </si>
  <si>
    <t>3pm</t>
  </si>
  <si>
    <t>4pm</t>
  </si>
  <si>
    <t>5pm</t>
  </si>
  <si>
    <t>6pm</t>
  </si>
  <si>
    <t>7pm</t>
  </si>
  <si>
    <t>Objective</t>
  </si>
  <si>
    <t>Minimize daily cost, $</t>
  </si>
  <si>
    <t>Constraints</t>
  </si>
  <si>
    <t>LHS</t>
  </si>
  <si>
    <t>RHS</t>
  </si>
  <si>
    <t>&gt;=</t>
  </si>
  <si>
    <t>Decision Variables:</t>
  </si>
  <si>
    <t>Objective:</t>
  </si>
  <si>
    <t>Constraints:</t>
  </si>
  <si>
    <t>Nonnegativity &amp; integer</t>
  </si>
  <si>
    <t>Part-Time</t>
  </si>
  <si>
    <t>Full-Time 3 Starting Hours</t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</si>
  <si>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= Number of full-time workers starting at 5am</t>
    </r>
  </si>
  <si>
    <r>
      <t>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= Number of full-time workers starting at 1pm</t>
    </r>
  </si>
  <si>
    <r>
      <t>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= Number of full-time workers starting at 9pm</t>
    </r>
  </si>
  <si>
    <r>
      <t>P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= Number of part-time workers starting at 5am</t>
    </r>
  </si>
  <si>
    <r>
      <t>P</t>
    </r>
    <r>
      <rPr>
        <vertAlign val="subscript"/>
        <sz val="10"/>
        <color theme="1"/>
        <rFont val="Arial"/>
        <family val="2"/>
      </rPr>
      <t>6a</t>
    </r>
    <r>
      <rPr>
        <sz val="10"/>
        <color theme="1"/>
        <rFont val="Arial"/>
        <family val="2"/>
      </rPr>
      <t xml:space="preserve"> = Number of part-time workers starting at 6am</t>
    </r>
  </si>
  <si>
    <r>
      <t>P</t>
    </r>
    <r>
      <rPr>
        <vertAlign val="subscript"/>
        <sz val="10"/>
        <color theme="1"/>
        <rFont val="Arial"/>
        <family val="2"/>
      </rPr>
      <t>7a</t>
    </r>
    <r>
      <rPr>
        <sz val="10"/>
        <color theme="1"/>
        <rFont val="Arial"/>
        <family val="2"/>
      </rPr>
      <t xml:space="preserve"> = Number of part-time workers starting at 7am</t>
    </r>
  </si>
  <si>
    <r>
      <t>P</t>
    </r>
    <r>
      <rPr>
        <vertAlign val="subscript"/>
        <sz val="10"/>
        <color theme="1"/>
        <rFont val="Arial"/>
        <family val="2"/>
      </rPr>
      <t>8a</t>
    </r>
    <r>
      <rPr>
        <sz val="10"/>
        <color theme="1"/>
        <rFont val="Arial"/>
        <family val="2"/>
      </rPr>
      <t xml:space="preserve"> = Number of part-time workers starting at 8am</t>
    </r>
  </si>
  <si>
    <r>
      <t>P</t>
    </r>
    <r>
      <rPr>
        <vertAlign val="subscript"/>
        <sz val="10"/>
        <color theme="1"/>
        <rFont val="Arial"/>
        <family val="2"/>
      </rPr>
      <t>9a</t>
    </r>
    <r>
      <rPr>
        <sz val="10"/>
        <color theme="1"/>
        <rFont val="Arial"/>
        <family val="2"/>
      </rPr>
      <t xml:space="preserve"> = Number of part-time workers starting at 9am</t>
    </r>
  </si>
  <si>
    <r>
      <t>P</t>
    </r>
    <r>
      <rPr>
        <vertAlign val="subscript"/>
        <sz val="10"/>
        <color theme="1"/>
        <rFont val="Arial"/>
        <family val="2"/>
      </rPr>
      <t>10a</t>
    </r>
    <r>
      <rPr>
        <sz val="10"/>
        <color theme="1"/>
        <rFont val="Arial"/>
        <family val="2"/>
      </rPr>
      <t xml:space="preserve"> = Number of part-time workers starting at 10am</t>
    </r>
  </si>
  <si>
    <r>
      <t>P</t>
    </r>
    <r>
      <rPr>
        <vertAlign val="subscript"/>
        <sz val="10"/>
        <color theme="1"/>
        <rFont val="Arial"/>
        <family val="2"/>
      </rPr>
      <t>11a</t>
    </r>
    <r>
      <rPr>
        <sz val="10"/>
        <color theme="1"/>
        <rFont val="Arial"/>
        <family val="2"/>
      </rPr>
      <t xml:space="preserve"> = Number of part-time workers starting at 11am</t>
    </r>
  </si>
  <si>
    <r>
      <t>P</t>
    </r>
    <r>
      <rPr>
        <vertAlign val="subscript"/>
        <sz val="10"/>
        <color theme="1"/>
        <rFont val="Arial"/>
        <family val="2"/>
      </rPr>
      <t>12p</t>
    </r>
    <r>
      <rPr>
        <sz val="10"/>
        <color theme="1"/>
        <rFont val="Arial"/>
        <family val="2"/>
      </rPr>
      <t xml:space="preserve"> = Number of part-time workers starting at 12pm</t>
    </r>
  </si>
  <si>
    <r>
      <t>P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= Number of part-time workers starting at 1pm</t>
    </r>
  </si>
  <si>
    <r>
      <t>P</t>
    </r>
    <r>
      <rPr>
        <vertAlign val="subscript"/>
        <sz val="10"/>
        <color theme="1"/>
        <rFont val="Arial"/>
        <family val="2"/>
      </rPr>
      <t>2p</t>
    </r>
    <r>
      <rPr>
        <sz val="10"/>
        <color theme="1"/>
        <rFont val="Arial"/>
        <family val="2"/>
      </rPr>
      <t xml:space="preserve"> = Number of part-time workers starting at 2pm</t>
    </r>
  </si>
  <si>
    <r>
      <t>P</t>
    </r>
    <r>
      <rPr>
        <vertAlign val="subscript"/>
        <sz val="10"/>
        <color theme="1"/>
        <rFont val="Arial"/>
        <family val="2"/>
      </rPr>
      <t>3p</t>
    </r>
    <r>
      <rPr>
        <sz val="10"/>
        <color theme="1"/>
        <rFont val="Arial"/>
        <family val="2"/>
      </rPr>
      <t xml:space="preserve"> = Number of part-time workers starting at 3pm</t>
    </r>
  </si>
  <si>
    <r>
      <t>P</t>
    </r>
    <r>
      <rPr>
        <vertAlign val="subscript"/>
        <sz val="10"/>
        <color theme="1"/>
        <rFont val="Arial"/>
        <family val="2"/>
      </rPr>
      <t>4p</t>
    </r>
    <r>
      <rPr>
        <sz val="10"/>
        <color theme="1"/>
        <rFont val="Arial"/>
        <family val="2"/>
      </rPr>
      <t xml:space="preserve"> = Number of part-time workers starting at 4pm</t>
    </r>
  </si>
  <si>
    <r>
      <t>P</t>
    </r>
    <r>
      <rPr>
        <vertAlign val="subscript"/>
        <sz val="10"/>
        <color theme="1"/>
        <rFont val="Arial"/>
        <family val="2"/>
      </rPr>
      <t>5p</t>
    </r>
    <r>
      <rPr>
        <sz val="10"/>
        <color theme="1"/>
        <rFont val="Arial"/>
        <family val="2"/>
      </rPr>
      <t xml:space="preserve"> = Number of part-time workers starting at 5pm</t>
    </r>
  </si>
  <si>
    <r>
      <t>P</t>
    </r>
    <r>
      <rPr>
        <vertAlign val="subscript"/>
        <sz val="10"/>
        <color theme="1"/>
        <rFont val="Arial"/>
        <family val="2"/>
      </rPr>
      <t>6p</t>
    </r>
    <r>
      <rPr>
        <sz val="10"/>
        <color theme="1"/>
        <rFont val="Arial"/>
        <family val="2"/>
      </rPr>
      <t xml:space="preserve"> = Number of part-time workers starting at 6pm</t>
    </r>
  </si>
  <si>
    <r>
      <t>P</t>
    </r>
    <r>
      <rPr>
        <vertAlign val="subscript"/>
        <sz val="10"/>
        <color theme="1"/>
        <rFont val="Arial"/>
        <family val="2"/>
      </rPr>
      <t>7p</t>
    </r>
    <r>
      <rPr>
        <sz val="10"/>
        <color theme="1"/>
        <rFont val="Arial"/>
        <family val="2"/>
      </rPr>
      <t xml:space="preserve"> = Number of part-time workers starting at 7pm</t>
    </r>
  </si>
  <si>
    <r>
      <t>P</t>
    </r>
    <r>
      <rPr>
        <vertAlign val="subscript"/>
        <sz val="10"/>
        <color theme="1"/>
        <rFont val="Arial"/>
        <family val="2"/>
      </rPr>
      <t>8p</t>
    </r>
    <r>
      <rPr>
        <sz val="10"/>
        <color theme="1"/>
        <rFont val="Arial"/>
        <family val="2"/>
      </rPr>
      <t xml:space="preserve"> = Number of part-time workers starting at 8pm</t>
    </r>
  </si>
  <si>
    <r>
      <t>P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= Number of part-time workers starting at 9pm</t>
    </r>
  </si>
  <si>
    <r>
      <t>P</t>
    </r>
    <r>
      <rPr>
        <vertAlign val="subscript"/>
        <sz val="10"/>
        <color theme="1"/>
        <rFont val="Arial"/>
        <family val="2"/>
      </rPr>
      <t>10p</t>
    </r>
    <r>
      <rPr>
        <sz val="10"/>
        <color theme="1"/>
        <rFont val="Arial"/>
        <family val="2"/>
      </rPr>
      <t xml:space="preserve"> = Number of part-time workers starting at 10pm</t>
    </r>
  </si>
  <si>
    <r>
      <t>P</t>
    </r>
    <r>
      <rPr>
        <vertAlign val="subscript"/>
        <sz val="10"/>
        <color theme="1"/>
        <rFont val="Arial"/>
        <family val="2"/>
      </rPr>
      <t>11p</t>
    </r>
    <r>
      <rPr>
        <sz val="10"/>
        <color theme="1"/>
        <rFont val="Arial"/>
        <family val="2"/>
      </rPr>
      <t xml:space="preserve"> = Number of part-time workers starting at 11pm</t>
    </r>
  </si>
  <si>
    <r>
      <t>P</t>
    </r>
    <r>
      <rPr>
        <vertAlign val="subscript"/>
        <sz val="10"/>
        <color theme="1"/>
        <rFont val="Arial"/>
        <family val="2"/>
      </rPr>
      <t>12a</t>
    </r>
    <r>
      <rPr>
        <sz val="10"/>
        <color theme="1"/>
        <rFont val="Arial"/>
        <family val="2"/>
      </rPr>
      <t xml:space="preserve"> = Number of part-time workers starting at 12am</t>
    </r>
  </si>
  <si>
    <r>
      <t>P</t>
    </r>
    <r>
      <rPr>
        <vertAlign val="subscript"/>
        <sz val="10"/>
        <color theme="1"/>
        <rFont val="Arial"/>
        <family val="2"/>
      </rPr>
      <t>1a</t>
    </r>
    <r>
      <rPr>
        <sz val="10"/>
        <color theme="1"/>
        <rFont val="Arial"/>
        <family val="2"/>
      </rPr>
      <t xml:space="preserve"> = Number of part-time workers starting at 1am</t>
    </r>
  </si>
  <si>
    <t>Minimize total daily cost:</t>
  </si>
  <si>
    <t>Workers at 6am - 7am &gt;= 6:</t>
  </si>
  <si>
    <t>Workers at 7am - 8am &gt;= 6:</t>
  </si>
  <si>
    <t>Workers at 8am - 9am &gt;= 6:</t>
  </si>
  <si>
    <t>Workers at 5am - 6am &gt;= 6:</t>
  </si>
  <si>
    <t>Workers at 9am - 10am &gt;= 4:</t>
  </si>
  <si>
    <t>Workers at 10am - 11am &gt;= 4:</t>
  </si>
  <si>
    <t>Workers at 11am - 12pm &gt;= 8:</t>
  </si>
  <si>
    <t>Workers at 12pm - 1pm &gt;= 8:</t>
  </si>
  <si>
    <t>Workers at 1pm - 2pm &gt;= 8:</t>
  </si>
  <si>
    <t>Workers at 2pm - 3pm &gt;= 4:</t>
  </si>
  <si>
    <t>Workers at 3pm - 4pm &gt;= 4:</t>
  </si>
  <si>
    <t>Workers at 4pm - 5pm &gt;= 4:</t>
  </si>
  <si>
    <t>Workers at 5pm - 6pm &gt;= 7:</t>
  </si>
  <si>
    <t>Workers at 6pm - 7pm &gt;= 7:</t>
  </si>
  <si>
    <t>Workers at 7pm - 8pm &gt;= 7:</t>
  </si>
  <si>
    <t>Workers at 8pm - 9pm &gt;= 4:</t>
  </si>
  <si>
    <t>Workers at 9pm - 10pm &gt;= 4:</t>
  </si>
  <si>
    <t>Workers at 10pm - 11pm &gt;= 4:</t>
  </si>
  <si>
    <t>Workers at 11pm - 12am &gt;= 4:</t>
  </si>
  <si>
    <t>Workers at 12am - 1am &gt;= 3:</t>
  </si>
  <si>
    <t>Workers at 1am - 2am &gt;= 3:</t>
  </si>
  <si>
    <t>Workers at 2am - 3am &gt;= 3:</t>
  </si>
  <si>
    <t>Workers at 3am - 4am &gt;= 3:</t>
  </si>
  <si>
    <t>Workers at 4am - 5am &gt;= 3:</t>
  </si>
  <si>
    <t>Full-Time worker at 5am = 1:</t>
  </si>
  <si>
    <t>Full-Time worker at 1pm = 1:</t>
  </si>
  <si>
    <t>Full-Time worker at 9pm = 1:</t>
  </si>
  <si>
    <t>5am</t>
  </si>
  <si>
    <t>6am</t>
  </si>
  <si>
    <t>7am</t>
  </si>
  <si>
    <t>8am</t>
  </si>
  <si>
    <t>8pm</t>
  </si>
  <si>
    <t>9pm</t>
  </si>
  <si>
    <t>10pm</t>
  </si>
  <si>
    <t>11pm</t>
  </si>
  <si>
    <t>12am</t>
  </si>
  <si>
    <t>1am</t>
  </si>
  <si>
    <t>2am</t>
  </si>
  <si>
    <t>3am</t>
  </si>
  <si>
    <t>4am</t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</si>
  <si>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&gt;= 6</t>
    </r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</si>
  <si>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6a</t>
    </r>
    <r>
      <rPr>
        <sz val="10"/>
        <color theme="1"/>
        <rFont val="Arial"/>
        <family val="2"/>
      </rPr>
      <t xml:space="preserve"> &gt;= 6</t>
    </r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</si>
  <si>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6a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7a</t>
    </r>
    <r>
      <rPr>
        <sz val="10"/>
        <color theme="1"/>
        <rFont val="Arial"/>
        <family val="2"/>
      </rPr>
      <t xml:space="preserve"> &gt;= 6</t>
    </r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</si>
  <si>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6a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7a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8a</t>
    </r>
    <r>
      <rPr>
        <sz val="10"/>
        <color theme="1"/>
        <rFont val="Arial"/>
        <family val="2"/>
      </rPr>
      <t xml:space="preserve"> &gt;= 6</t>
    </r>
  </si>
  <si>
    <r>
      <t>P</t>
    </r>
    <r>
      <rPr>
        <vertAlign val="subscript"/>
        <sz val="10"/>
        <color theme="1"/>
        <rFont val="Arial"/>
        <family val="2"/>
      </rPr>
      <t>6a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7a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8a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9a</t>
    </r>
    <r>
      <rPr>
        <sz val="10"/>
        <color theme="1"/>
        <rFont val="Arial"/>
        <family val="2"/>
      </rPr>
      <t xml:space="preserve"> &gt;= 4</t>
    </r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</si>
  <si>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7a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8a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9a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10a</t>
    </r>
    <r>
      <rPr>
        <sz val="10"/>
        <color theme="1"/>
        <rFont val="Arial"/>
        <family val="2"/>
      </rPr>
      <t xml:space="preserve"> &gt;= 4</t>
    </r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</si>
  <si>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8a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9a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10a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11a</t>
    </r>
    <r>
      <rPr>
        <sz val="10"/>
        <color theme="1"/>
        <rFont val="Arial"/>
        <family val="2"/>
      </rPr>
      <t xml:space="preserve"> &gt;= 8</t>
    </r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</si>
  <si>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10a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11a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12p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&gt;= 8</t>
    </r>
  </si>
  <si>
    <r>
      <t>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11a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12p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2p</t>
    </r>
    <r>
      <rPr>
        <sz val="10"/>
        <color theme="1"/>
        <rFont val="Arial"/>
        <family val="2"/>
      </rPr>
      <t xml:space="preserve"> &gt;= 4</t>
    </r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</si>
  <si>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9a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10a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11a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12p</t>
    </r>
    <r>
      <rPr>
        <sz val="10"/>
        <color theme="1"/>
        <rFont val="Arial"/>
        <family val="2"/>
      </rPr>
      <t xml:space="preserve"> &gt;= 8</t>
    </r>
  </si>
  <si>
    <r>
      <t>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12p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2p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3p</t>
    </r>
    <r>
      <rPr>
        <sz val="10"/>
        <color theme="1"/>
        <rFont val="Arial"/>
        <family val="2"/>
      </rPr>
      <t xml:space="preserve"> &gt;= 4</t>
    </r>
  </si>
  <si>
    <r>
      <t>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2p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3p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4p</t>
    </r>
    <r>
      <rPr>
        <sz val="10"/>
        <color theme="1"/>
        <rFont val="Arial"/>
        <family val="2"/>
      </rPr>
      <t xml:space="preserve"> &gt;= 4</t>
    </r>
  </si>
  <si>
    <r>
      <t>P</t>
    </r>
    <r>
      <rPr>
        <vertAlign val="subscript"/>
        <sz val="10"/>
        <color theme="1"/>
        <rFont val="Arial"/>
        <family val="2"/>
      </rPr>
      <t>2p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3p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4p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5p</t>
    </r>
    <r>
      <rPr>
        <sz val="10"/>
        <color theme="1"/>
        <rFont val="Arial"/>
        <family val="2"/>
      </rPr>
      <t xml:space="preserve"> &gt;= 7</t>
    </r>
  </si>
  <si>
    <r>
      <t>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3p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4p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5p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6p</t>
    </r>
    <r>
      <rPr>
        <sz val="10"/>
        <color theme="1"/>
        <rFont val="Arial"/>
        <family val="2"/>
      </rPr>
      <t xml:space="preserve"> &gt;= 7</t>
    </r>
  </si>
  <si>
    <r>
      <t>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4p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5p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6p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7p</t>
    </r>
    <r>
      <rPr>
        <sz val="10"/>
        <color theme="1"/>
        <rFont val="Arial"/>
        <family val="2"/>
      </rPr>
      <t xml:space="preserve"> &gt;= 7</t>
    </r>
  </si>
  <si>
    <r>
      <t>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5p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6p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7p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8p</t>
    </r>
    <r>
      <rPr>
        <sz val="10"/>
        <color theme="1"/>
        <rFont val="Arial"/>
        <family val="2"/>
      </rPr>
      <t xml:space="preserve"> &gt;= 4</t>
    </r>
  </si>
  <si>
    <r>
      <t>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6p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7p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8p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&gt;= 4</t>
    </r>
  </si>
  <si>
    <r>
      <t>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7p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8p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10p</t>
    </r>
    <r>
      <rPr>
        <sz val="10"/>
        <color theme="1"/>
        <rFont val="Arial"/>
        <family val="2"/>
      </rPr>
      <t xml:space="preserve"> &gt;= 4</t>
    </r>
  </si>
  <si>
    <r>
      <t>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8p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10p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11p</t>
    </r>
    <r>
      <rPr>
        <sz val="10"/>
        <color theme="1"/>
        <rFont val="Arial"/>
        <family val="2"/>
      </rPr>
      <t xml:space="preserve"> &gt;= 4</t>
    </r>
  </si>
  <si>
    <r>
      <t>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10p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11p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12a</t>
    </r>
    <r>
      <rPr>
        <sz val="10"/>
        <color theme="1"/>
        <rFont val="Arial"/>
        <family val="2"/>
      </rPr>
      <t xml:space="preserve"> &gt;= 3</t>
    </r>
  </si>
  <si>
    <r>
      <t>P</t>
    </r>
    <r>
      <rPr>
        <vertAlign val="subscript"/>
        <sz val="10"/>
        <color theme="1"/>
        <rFont val="Arial"/>
        <family val="2"/>
      </rPr>
      <t>10p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11p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12a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1a</t>
    </r>
    <r>
      <rPr>
        <sz val="10"/>
        <color theme="1"/>
        <rFont val="Arial"/>
        <family val="2"/>
      </rPr>
      <t xml:space="preserve"> &gt;= 3</t>
    </r>
  </si>
  <si>
    <r>
      <t>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11p</t>
    </r>
    <r>
      <rPr>
        <sz val="10"/>
        <color theme="1"/>
        <rFont val="Arial"/>
        <family val="2"/>
      </rPr>
      <t xml:space="preserve"> +P</t>
    </r>
    <r>
      <rPr>
        <vertAlign val="subscript"/>
        <sz val="10"/>
        <color theme="1"/>
        <rFont val="Arial"/>
        <family val="2"/>
      </rPr>
      <t>12a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1a</t>
    </r>
    <r>
      <rPr>
        <sz val="10"/>
        <color theme="1"/>
        <rFont val="Arial"/>
        <family val="2"/>
      </rPr>
      <t xml:space="preserve"> &gt;= 3</t>
    </r>
  </si>
  <si>
    <r>
      <t>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1a</t>
    </r>
    <r>
      <rPr>
        <sz val="10"/>
        <color theme="1"/>
        <rFont val="Arial"/>
        <family val="2"/>
      </rPr>
      <t xml:space="preserve"> &gt;= 3</t>
    </r>
  </si>
  <si>
    <r>
      <t>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12a</t>
    </r>
    <r>
      <rPr>
        <sz val="10"/>
        <color theme="1"/>
        <rFont val="Arial"/>
        <family val="2"/>
      </rPr>
      <t xml:space="preserve"> + P</t>
    </r>
    <r>
      <rPr>
        <vertAlign val="subscript"/>
        <sz val="10"/>
        <color theme="1"/>
        <rFont val="Arial"/>
        <family val="2"/>
      </rPr>
      <t>1a</t>
    </r>
    <r>
      <rPr>
        <sz val="10"/>
        <color theme="1"/>
        <rFont val="Arial"/>
        <family val="2"/>
      </rPr>
      <t xml:space="preserve"> &gt;= 3</t>
    </r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</si>
  <si>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>, 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>, 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6a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7a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8a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9a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10a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11a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12p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2p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3p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4p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5p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6p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7p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8p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10p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11p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12a</t>
    </r>
    <r>
      <rPr>
        <sz val="10"/>
        <color theme="1"/>
        <rFont val="Arial"/>
        <family val="2"/>
      </rPr>
      <t>, P</t>
    </r>
    <r>
      <rPr>
        <vertAlign val="subscript"/>
        <sz val="10"/>
        <color theme="1"/>
        <rFont val="Arial"/>
        <family val="2"/>
      </rPr>
      <t>1a</t>
    </r>
    <r>
      <rPr>
        <sz val="10"/>
        <color theme="1"/>
        <rFont val="Arial"/>
        <family val="2"/>
      </rPr>
      <t xml:space="preserve"> &gt;= 0 and integer</t>
    </r>
  </si>
  <si>
    <t>Full-time workers, 5am</t>
  </si>
  <si>
    <t>Full-time workers, 1pm</t>
  </si>
  <si>
    <t>Full-time workers, 9pm</t>
  </si>
  <si>
    <t>Part-time workers, 5am</t>
  </si>
  <si>
    <t>Part-time workers, 6am</t>
  </si>
  <si>
    <t>Part-time workers, 7am</t>
  </si>
  <si>
    <t>Part-time workers, 8am</t>
  </si>
  <si>
    <t>Part-time workers, 9am</t>
  </si>
  <si>
    <t>Part-time workers, 10am</t>
  </si>
  <si>
    <t>Part-time workers, 11am</t>
  </si>
  <si>
    <t>Part-time workers, 12pm</t>
  </si>
  <si>
    <t>Part-time workers, 1pm</t>
  </si>
  <si>
    <t>Part-time workers, 2pm</t>
  </si>
  <si>
    <t>Part-time workers, 3pm</t>
  </si>
  <si>
    <t>Part-time workers, 4pm</t>
  </si>
  <si>
    <t>Part-time workers, 5pm</t>
  </si>
  <si>
    <t>Part-time workers, 6pm</t>
  </si>
  <si>
    <t>Part-time workers, 7pm</t>
  </si>
  <si>
    <t>Part-time workers, 8pm</t>
  </si>
  <si>
    <t>Part-time workers, 9pm</t>
  </si>
  <si>
    <t>Part-time workers, 10pm</t>
  </si>
  <si>
    <t>Part-time workers, 11pm</t>
  </si>
  <si>
    <t>Part-time workers, 12am</t>
  </si>
  <si>
    <t>Part-time workers, 1am</t>
  </si>
  <si>
    <r>
      <t>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&gt;= 1</t>
    </r>
  </si>
  <si>
    <r>
      <t>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&gt;= 1</t>
    </r>
  </si>
  <si>
    <r>
      <t>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&gt;= 1</t>
    </r>
  </si>
  <si>
    <t>Full-Time/hr</t>
  </si>
  <si>
    <t>Part-Time/hr</t>
  </si>
  <si>
    <t>$B$57,$B$4:$B$27</t>
  </si>
  <si>
    <t>workers during 9am-10am</t>
  </si>
  <si>
    <t>$D$84</t>
  </si>
  <si>
    <t>Comments:</t>
  </si>
  <si>
    <t>If the company includes a constraint of self service billing machine and removing cashier</t>
  </si>
  <si>
    <t xml:space="preserve">2) Number of workers got reduced to 23 from 29 </t>
  </si>
  <si>
    <t>than the optimal solution has following observations:</t>
  </si>
  <si>
    <t>original model formulation with constraints</t>
  </si>
  <si>
    <t xml:space="preserve"> </t>
  </si>
  <si>
    <t>$D$85</t>
  </si>
  <si>
    <t/>
  </si>
  <si>
    <t>$B$57</t>
  </si>
  <si>
    <t>Twoway analysis for Solver model in Optimization 1 worksheet</t>
  </si>
  <si>
    <t>Output</t>
  </si>
  <si>
    <t>Full time workers at 1 pm</t>
  </si>
  <si>
    <t>$D$64</t>
  </si>
  <si>
    <t>$D$69</t>
  </si>
  <si>
    <t>Part time at 9 am to 10 am</t>
  </si>
  <si>
    <t>Part time at 2 pm to 3 pm</t>
  </si>
  <si>
    <t>$E$4</t>
  </si>
  <si>
    <t>$E$6</t>
  </si>
  <si>
    <t>Full Time Salary/hr</t>
  </si>
  <si>
    <t>Part Time Salary/hr</t>
  </si>
  <si>
    <t>Output and Full Time Salary/hr value for chart</t>
  </si>
  <si>
    <t>Full Time Salary/hr value</t>
  </si>
  <si>
    <t>Output and Part Time Salary/hr value for chart</t>
  </si>
  <si>
    <t>Part Time Salary/hr value</t>
  </si>
  <si>
    <t>Total Number of employees working</t>
  </si>
  <si>
    <t>1) Optimal cost of $1722, which got reduced by $360 as compared to previous model</t>
  </si>
  <si>
    <t>where part-time workers got reduced to 20 from 26</t>
  </si>
  <si>
    <r>
      <t>Min 176F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+ 176F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+ 176F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5a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6a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7a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8a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9a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10a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11a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12p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1p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2p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3p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4p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5p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6p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7p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8p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9p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10p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11p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12a</t>
    </r>
    <r>
      <rPr>
        <sz val="10"/>
        <color theme="1"/>
        <rFont val="Arial"/>
        <family val="2"/>
      </rPr>
      <t xml:space="preserve"> + 60P</t>
    </r>
    <r>
      <rPr>
        <vertAlign val="subscript"/>
        <sz val="10"/>
        <color theme="1"/>
        <rFont val="Arial"/>
        <family val="2"/>
      </rPr>
      <t>1a</t>
    </r>
  </si>
  <si>
    <t>Full Time Cost/hr (cell $E$4) values along side, Part Time Cost/hr (cell $E$6) values along top, output cell in corner</t>
  </si>
  <si>
    <t>$B$58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</si>
</sst>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0.0"/>
    <numFmt numFmtId="165" formatCode="[$$-409]#,##0.00"/>
  </numFmts>
  <fonts count="17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b/>
      <i/>
      <sz val="10"/>
      <color theme="1"/>
      <name val="Arial"/>
      <family val="2"/>
    </font>
    <font>
      <b/>
      <sz val="10"/>
      <color rgb="FFFF0000"/>
      <name val="Arial"/>
      <family val="2"/>
    </font>
    <font>
      <b/>
      <i/>
      <sz val="10"/>
      <name val="Arial"/>
      <family val="2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u/>
      <sz val="10"/>
      <color theme="1"/>
      <name val="Arial"/>
      <family val="2"/>
    </font>
    <font>
      <sz val="10"/>
      <color theme="1"/>
      <name val="Arial"/>
      <family val="2"/>
    </font>
    <font>
      <vertAlign val="subscript"/>
      <sz val="10"/>
      <color theme="1"/>
      <name val="Arial"/>
      <family val="2"/>
    </font>
    <font>
      <b/>
      <sz val="12"/>
      <color theme="1"/>
      <name val="Calibri"/>
      <family val="2"/>
      <scheme val="minor"/>
    </font>
    <font>
      <sz val="12"/>
      <color rgb="FFFFFFFF"/>
      <name val="Calibri"/>
      <family val="2"/>
      <scheme val="minor"/>
    </font>
    <font>
      <sz val="9"/>
      <color indexed="81"/>
      <name val="Tahoma"/>
      <family val="2"/>
    </font>
    <font>
      <sz val="12"/>
      <color rgb="FFFF0000"/>
      <name val="Calibri"/>
      <family val="2"/>
      <scheme val="minor"/>
    </font>
    <font>
      <sz val="9"/>
      <color rgb="FF000000"/>
      <name val="Tahoma"/>
      <family val="2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0" fontId="2" fillId="0" borderId="0"/>
  </cellStyleXfs>
  <cellXfs count="68">
    <xf numFmtId="0" fontId="0" fillId="0" borderId="0" xfId="0"/>
    <xf numFmtId="0" fontId="3" fillId="0" borderId="0" xfId="2" applyFont="1" applyAlignment="1">
      <alignment horizontal="left"/>
    </xf>
    <xf numFmtId="0" fontId="2" fillId="0" borderId="0" xfId="2" applyFont="1"/>
    <xf numFmtId="0" fontId="2" fillId="0" borderId="0" xfId="2" applyFont="1" applyAlignment="1">
      <alignment horizontal="left"/>
    </xf>
    <xf numFmtId="0" fontId="4" fillId="0" borderId="1" xfId="0" applyFont="1" applyBorder="1" applyAlignment="1">
      <alignment horizontal="center"/>
    </xf>
    <xf numFmtId="1" fontId="5" fillId="3" borderId="1" xfId="2" applyNumberFormat="1" applyFont="1" applyFill="1" applyBorder="1" applyAlignment="1">
      <alignment horizontal="center"/>
    </xf>
    <xf numFmtId="164" fontId="3" fillId="4" borderId="1" xfId="0" applyNumberFormat="1" applyFont="1" applyFill="1" applyBorder="1" applyAlignment="1">
      <alignment horizontal="center"/>
    </xf>
    <xf numFmtId="0" fontId="6" fillId="0" borderId="0" xfId="2" applyFont="1" applyAlignment="1">
      <alignment horizontal="left"/>
    </xf>
    <xf numFmtId="0" fontId="2" fillId="0" borderId="1" xfId="2" applyFont="1" applyBorder="1" applyAlignment="1">
      <alignment horizontal="left"/>
    </xf>
    <xf numFmtId="1" fontId="2" fillId="5" borderId="1" xfId="2" applyNumberFormat="1" applyFont="1" applyFill="1" applyBorder="1" applyAlignment="1">
      <alignment horizontal="center"/>
    </xf>
    <xf numFmtId="1" fontId="2" fillId="6" borderId="1" xfId="2" applyNumberFormat="1" applyFont="1" applyFill="1" applyBorder="1" applyAlignment="1">
      <alignment horizontal="center"/>
    </xf>
    <xf numFmtId="1" fontId="2" fillId="0" borderId="0" xfId="2" applyNumberFormat="1" applyFont="1" applyBorder="1" applyAlignment="1">
      <alignment horizontal="center"/>
    </xf>
    <xf numFmtId="1" fontId="2" fillId="0" borderId="1" xfId="2" applyNumberFormat="1" applyFont="1" applyBorder="1" applyAlignment="1">
      <alignment horizontal="center"/>
    </xf>
    <xf numFmtId="0" fontId="2" fillId="0" borderId="0" xfId="2" applyFont="1" applyBorder="1" applyAlignment="1">
      <alignment horizontal="left"/>
    </xf>
    <xf numFmtId="0" fontId="6" fillId="0" borderId="1" xfId="2" applyFont="1" applyBorder="1" applyAlignment="1">
      <alignment horizontal="left"/>
    </xf>
    <xf numFmtId="1" fontId="6" fillId="0" borderId="1" xfId="2" applyNumberFormat="1" applyFont="1" applyBorder="1" applyAlignment="1">
      <alignment horizontal="center"/>
    </xf>
    <xf numFmtId="0" fontId="8" fillId="0" borderId="1" xfId="2" applyFont="1" applyBorder="1" applyAlignment="1">
      <alignment horizontal="center"/>
    </xf>
    <xf numFmtId="0" fontId="7" fillId="6" borderId="1" xfId="2" applyFont="1" applyFill="1" applyBorder="1" applyAlignment="1">
      <alignment horizontal="center"/>
    </xf>
    <xf numFmtId="1" fontId="3" fillId="6" borderId="1" xfId="2" applyNumberFormat="1" applyFont="1" applyFill="1" applyBorder="1" applyAlignment="1">
      <alignment horizontal="center"/>
    </xf>
    <xf numFmtId="0" fontId="10" fillId="0" borderId="0" xfId="0" applyFont="1"/>
    <xf numFmtId="0" fontId="10" fillId="2" borderId="0" xfId="0" applyFont="1" applyFill="1" applyBorder="1"/>
    <xf numFmtId="0" fontId="9" fillId="2" borderId="2" xfId="0" applyFont="1" applyFill="1" applyBorder="1" applyAlignment="1"/>
    <xf numFmtId="0" fontId="10" fillId="2" borderId="3" xfId="0" applyFont="1" applyFill="1" applyBorder="1"/>
    <xf numFmtId="0" fontId="10" fillId="2" borderId="4" xfId="0" applyFont="1" applyFill="1" applyBorder="1"/>
    <xf numFmtId="0" fontId="10" fillId="2" borderId="5" xfId="0" applyFont="1" applyFill="1" applyBorder="1"/>
    <xf numFmtId="0" fontId="10" fillId="2" borderId="6" xfId="0" applyFont="1" applyFill="1" applyBorder="1"/>
    <xf numFmtId="0" fontId="9" fillId="2" borderId="5" xfId="0" applyFont="1" applyFill="1" applyBorder="1"/>
    <xf numFmtId="0" fontId="10" fillId="2" borderId="7" xfId="0" applyFont="1" applyFill="1" applyBorder="1"/>
    <xf numFmtId="0" fontId="10" fillId="2" borderId="8" xfId="0" applyFont="1" applyFill="1" applyBorder="1"/>
    <xf numFmtId="0" fontId="10" fillId="2" borderId="9" xfId="0" applyFont="1" applyFill="1" applyBorder="1"/>
    <xf numFmtId="0" fontId="10" fillId="2" borderId="0" xfId="0" applyFont="1" applyFill="1" applyBorder="1" applyAlignment="1"/>
    <xf numFmtId="0" fontId="10" fillId="2" borderId="6" xfId="0" applyFont="1" applyFill="1" applyBorder="1" applyAlignment="1"/>
    <xf numFmtId="0" fontId="10" fillId="2" borderId="5" xfId="0" applyFont="1" applyFill="1" applyBorder="1" applyAlignment="1">
      <alignment horizontal="left"/>
    </xf>
    <xf numFmtId="1" fontId="7" fillId="6" borderId="10" xfId="2" applyNumberFormat="1" applyFont="1" applyFill="1" applyBorder="1" applyAlignment="1">
      <alignment horizontal="center"/>
    </xf>
    <xf numFmtId="1" fontId="3" fillId="6" borderId="10" xfId="2" applyNumberFormat="1" applyFont="1" applyFill="1" applyBorder="1" applyAlignment="1">
      <alignment horizontal="center"/>
    </xf>
    <xf numFmtId="0" fontId="10" fillId="0" borderId="1" xfId="0" applyFont="1" applyFill="1" applyBorder="1"/>
    <xf numFmtId="0" fontId="10" fillId="0" borderId="1" xfId="0" applyFont="1" applyFill="1" applyBorder="1" applyAlignment="1">
      <alignment horizontal="left"/>
    </xf>
    <xf numFmtId="0" fontId="12" fillId="0" borderId="0" xfId="0" applyFont="1"/>
    <xf numFmtId="44" fontId="0" fillId="4" borderId="1" xfId="1" applyFont="1" applyFill="1" applyBorder="1"/>
    <xf numFmtId="49" fontId="0" fillId="0" borderId="0" xfId="0" applyNumberFormat="1"/>
    <xf numFmtId="0" fontId="0" fillId="0" borderId="0" xfId="0" applyAlignment="1"/>
    <xf numFmtId="0" fontId="0" fillId="6" borderId="0" xfId="0" applyFill="1"/>
    <xf numFmtId="0" fontId="0" fillId="7" borderId="0" xfId="0" applyFill="1" applyAlignment="1">
      <alignment horizontal="right" textRotation="90"/>
    </xf>
    <xf numFmtId="0" fontId="13" fillId="0" borderId="0" xfId="0" applyFont="1"/>
    <xf numFmtId="165" fontId="0" fillId="0" borderId="0" xfId="0" applyNumberFormat="1" applyAlignment="1">
      <alignment horizontal="right"/>
    </xf>
    <xf numFmtId="165" fontId="0" fillId="0" borderId="0" xfId="0" applyNumberFormat="1"/>
    <xf numFmtId="165" fontId="0" fillId="0" borderId="12" xfId="0" applyNumberFormat="1" applyBorder="1"/>
    <xf numFmtId="165" fontId="0" fillId="0" borderId="0" xfId="0" applyNumberFormat="1" applyBorder="1"/>
    <xf numFmtId="165" fontId="15" fillId="8" borderId="11" xfId="0" applyNumberFormat="1" applyFont="1" applyFill="1" applyBorder="1"/>
    <xf numFmtId="165" fontId="15" fillId="8" borderId="13" xfId="0" applyNumberFormat="1" applyFont="1" applyFill="1" applyBorder="1"/>
    <xf numFmtId="165" fontId="15" fillId="0" borderId="12" xfId="0" applyNumberFormat="1" applyFont="1" applyBorder="1"/>
    <xf numFmtId="165" fontId="15" fillId="0" borderId="0" xfId="0" applyNumberFormat="1" applyFont="1" applyBorder="1"/>
    <xf numFmtId="0" fontId="3" fillId="7" borderId="1" xfId="0" applyFont="1" applyFill="1" applyBorder="1"/>
    <xf numFmtId="44" fontId="5" fillId="7" borderId="1" xfId="1" applyFont="1" applyFill="1" applyBorder="1" applyAlignment="1">
      <alignment horizontal="center"/>
    </xf>
    <xf numFmtId="0" fontId="10" fillId="8" borderId="1" xfId="0" applyFont="1" applyFill="1" applyBorder="1"/>
    <xf numFmtId="1" fontId="12" fillId="8" borderId="10" xfId="0" applyNumberFormat="1" applyFont="1" applyFill="1" applyBorder="1" applyAlignment="1">
      <alignment horizontal="center" vertical="center"/>
    </xf>
    <xf numFmtId="0" fontId="0" fillId="0" borderId="1" xfId="0" applyBorder="1"/>
    <xf numFmtId="0" fontId="0" fillId="0" borderId="10" xfId="0" applyBorder="1"/>
    <xf numFmtId="1" fontId="12" fillId="8" borderId="1" xfId="0" applyNumberFormat="1" applyFont="1" applyFill="1" applyBorder="1" applyAlignment="1">
      <alignment horizontal="center" vertical="center"/>
    </xf>
    <xf numFmtId="165" fontId="0" fillId="0" borderId="14" xfId="0" applyNumberFormat="1" applyBorder="1"/>
    <xf numFmtId="165" fontId="0" fillId="0" borderId="15" xfId="0" applyNumberFormat="1" applyBorder="1"/>
    <xf numFmtId="165" fontId="0" fillId="0" borderId="16" xfId="0" applyNumberFormat="1" applyBorder="1"/>
    <xf numFmtId="165" fontId="0" fillId="0" borderId="17" xfId="0" applyNumberFormat="1" applyBorder="1"/>
    <xf numFmtId="165" fontId="0" fillId="0" borderId="18" xfId="0" applyNumberFormat="1" applyBorder="1"/>
    <xf numFmtId="0" fontId="10" fillId="2" borderId="0" xfId="0" applyFont="1" applyFill="1" applyBorder="1" applyAlignment="1">
      <alignment horizontal="left" wrapText="1"/>
    </xf>
    <xf numFmtId="0" fontId="10" fillId="2" borderId="6" xfId="0" applyFont="1" applyFill="1" applyBorder="1" applyAlignment="1">
      <alignment horizontal="left" wrapText="1"/>
    </xf>
    <xf numFmtId="0" fontId="10" fillId="2" borderId="0" xfId="0" applyFont="1" applyFill="1" applyBorder="1" applyAlignment="1">
      <alignment horizontal="left" vertical="center" wrapText="1"/>
    </xf>
    <xf numFmtId="0" fontId="10" fillId="2" borderId="6" xfId="0" applyFont="1" applyFill="1" applyBorder="1" applyAlignment="1">
      <alignment horizontal="left" vertical="center" wrapText="1"/>
    </xf>
  </cellXfs>
  <cellStyles count="3">
    <cellStyle name="Currency" xfId="1" builtinId="4"/>
    <cellStyle name="Normal" xfId="0" builtinId="0"/>
    <cellStyle name="Normal 2" xfId="2" xr:uid="{00000000-0005-0000-0000-00000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'Situation Two'!$O$1</c:f>
          <c:strCache>
            <c:ptCount val="1"/>
            <c:pt idx="0">
              <c:v>Sensitivity of $B$57 to Part Time Salary/hr</c:v>
            </c:pt>
          </c:strCache>
        </c:strRef>
      </c:tx>
      <c:overlay val="0"/>
      <c:txPr>
        <a:bodyPr/>
        <a:lstStyle/>
        <a:p>
          <a:pPr>
            <a:defRPr sz="1200"/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cat>
            <c:numRef>
              <c:f>'Situation Two'!$B$4:$I$4</c:f>
              <c:numCache>
                <c:formatCode>[$$-409]#,##0.00</c:formatCode>
                <c:ptCount val="8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</c:numCache>
            </c:numRef>
          </c:cat>
          <c:val>
            <c:numRef>
              <c:f>'Situation Two'!$M$5:$M$12</c:f>
              <c:numCache>
                <c:formatCode>General</c:formatCode>
                <c:ptCount val="8"/>
                <c:pt idx="0">
                  <c:v>1920</c:v>
                </c:pt>
                <c:pt idx="1">
                  <c:v>1984</c:v>
                </c:pt>
                <c:pt idx="2">
                  <c:v>2048</c:v>
                </c:pt>
                <c:pt idx="3">
                  <c:v>2112</c:v>
                </c:pt>
                <c:pt idx="4">
                  <c:v>2176</c:v>
                </c:pt>
                <c:pt idx="5">
                  <c:v>2240</c:v>
                </c:pt>
                <c:pt idx="6">
                  <c:v>2304</c:v>
                </c:pt>
                <c:pt idx="7">
                  <c:v>2368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A20-47FF-BBF3-FFB791927C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4851376"/>
        <c:axId val="204851704"/>
      </c:lineChart>
      <c:catAx>
        <c:axId val="2048513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IN"/>
                  <a:t>Part Time Salary/hr ($E$6)</a:t>
                </a:r>
              </a:p>
            </c:rich>
          </c:tx>
          <c:overlay val="0"/>
        </c:title>
        <c:numFmt formatCode="[$$-409]#,##0.00" sourceLinked="1"/>
        <c:majorTickMark val="out"/>
        <c:minorTickMark val="none"/>
        <c:tickLblPos val="nextTo"/>
        <c:crossAx val="204851704"/>
        <c:crosses val="autoZero"/>
        <c:auto val="1"/>
        <c:lblAlgn val="ctr"/>
        <c:lblOffset val="100"/>
        <c:noMultiLvlLbl val="0"/>
      </c:catAx>
      <c:valAx>
        <c:axId val="2048517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04851376"/>
        <c:crosses val="autoZero"/>
        <c:crossBetween val="between"/>
      </c:valAx>
    </c:plotArea>
    <c:plotVisOnly val="1"/>
    <c:dispBlanksAs val="gap"/>
    <c:showDLblsOverMax val="0"/>
  </c:chart>
  <c:spPr>
    <a:ln w="15875" cap="flat" cmpd="sng" algn="ctr">
      <a:solidFill>
        <a:schemeClr val="accent1">
          <a:lumMod val="100000"/>
        </a:schemeClr>
      </a:solidFill>
      <a:prstDash val="solid"/>
      <a:round/>
      <a:headEnd type="none" w="med" len="med"/>
      <a:tailEnd type="none" w="med" len="med"/>
    </a:ln>
  </c:sp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'Situation Two'!$S$1</c:f>
          <c:strCache>
            <c:ptCount val="1"/>
            <c:pt idx="0">
              <c:v>Sensitivity of $B$57 to Full Time Salary/hr</c:v>
            </c:pt>
          </c:strCache>
        </c:strRef>
      </c:tx>
      <c:overlay val="0"/>
      <c:txPr>
        <a:bodyPr/>
        <a:lstStyle/>
        <a:p>
          <a:pPr>
            <a:defRPr sz="1200"/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cat>
            <c:numRef>
              <c:f>'Situation Two'!$A$5:$A$12</c:f>
              <c:numCache>
                <c:formatCode>[$$-409]#,##0.00</c:formatCode>
                <c:ptCount val="8"/>
                <c:pt idx="0">
                  <c:v>15</c:v>
                </c:pt>
                <c:pt idx="1">
                  <c:v>16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20</c:v>
                </c:pt>
                <c:pt idx="6">
                  <c:v>21</c:v>
                </c:pt>
                <c:pt idx="7">
                  <c:v>22</c:v>
                </c:pt>
              </c:numCache>
            </c:numRef>
          </c:cat>
          <c:val>
            <c:numRef>
              <c:f>'Situation Two'!$Q$5:$Q$12</c:f>
              <c:numCache>
                <c:formatCode>General</c:formatCode>
                <c:ptCount val="8"/>
                <c:pt idx="0">
                  <c:v>1920</c:v>
                </c:pt>
                <c:pt idx="1">
                  <c:v>1944</c:v>
                </c:pt>
                <c:pt idx="2">
                  <c:v>1968</c:v>
                </c:pt>
                <c:pt idx="3">
                  <c:v>1992</c:v>
                </c:pt>
                <c:pt idx="4">
                  <c:v>2016</c:v>
                </c:pt>
                <c:pt idx="5">
                  <c:v>2040</c:v>
                </c:pt>
                <c:pt idx="6">
                  <c:v>2064</c:v>
                </c:pt>
                <c:pt idx="7">
                  <c:v>2088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A3A-4C04-BBB9-287EB170C8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0880768"/>
        <c:axId val="460878472"/>
      </c:lineChart>
      <c:catAx>
        <c:axId val="4608807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IN"/>
                  <a:t>Full Time Salary/hr ($E$4)</a:t>
                </a:r>
              </a:p>
            </c:rich>
          </c:tx>
          <c:overlay val="0"/>
        </c:title>
        <c:numFmt formatCode="[$$-409]#,##0.00" sourceLinked="1"/>
        <c:majorTickMark val="out"/>
        <c:minorTickMark val="none"/>
        <c:tickLblPos val="nextTo"/>
        <c:crossAx val="460878472"/>
        <c:crosses val="autoZero"/>
        <c:auto val="1"/>
        <c:lblAlgn val="ctr"/>
        <c:lblOffset val="100"/>
        <c:noMultiLvlLbl val="0"/>
      </c:catAx>
      <c:valAx>
        <c:axId val="4608784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60880768"/>
        <c:crosses val="autoZero"/>
        <c:crossBetween val="between"/>
      </c:valAx>
    </c:plotArea>
    <c:plotVisOnly val="1"/>
    <c:dispBlanksAs val="gap"/>
    <c:showDLblsOverMax val="0"/>
  </c:chart>
  <c:spPr>
    <a:ln w="15875" cap="flat" cmpd="sng" algn="ctr">
      <a:solidFill>
        <a:schemeClr val="accent1">
          <a:lumMod val="100000"/>
        </a:schemeClr>
      </a:solidFill>
      <a:prstDash val="solid"/>
      <a:round/>
      <a:headEnd type="none" w="med" len="med"/>
      <a:tailEnd type="none" w="med" len="med"/>
    </a:ln>
  </c:sp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10</xdr:row>
      <xdr:rowOff>0</xdr:rowOff>
    </xdr:from>
    <xdr:to>
      <xdr:col>16</xdr:col>
      <xdr:colOff>602966</xdr:colOff>
      <xdr:row>37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3BCE0F-BBEB-1D43-8925-B10B72D9C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15300" y="1879600"/>
          <a:ext cx="7206966" cy="5003800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</xdr:row>
      <xdr:rowOff>38100</xdr:rowOff>
    </xdr:from>
    <xdr:to>
      <xdr:col>17</xdr:col>
      <xdr:colOff>73005</xdr:colOff>
      <xdr:row>9</xdr:row>
      <xdr:rowOff>3175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B851C92-97AB-944D-9667-D965BC6B0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53400" y="200025"/>
          <a:ext cx="7512030" cy="15652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58212</xdr:colOff>
      <xdr:row>6</xdr:row>
      <xdr:rowOff>95250</xdr:rowOff>
    </xdr:from>
    <xdr:to>
      <xdr:col>12</xdr:col>
      <xdr:colOff>693212</xdr:colOff>
      <xdr:row>28</xdr:row>
      <xdr:rowOff>85050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26FEED-A20E-AF4C-8967-6A6AE4472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31545" y="1280583"/>
          <a:ext cx="6462889" cy="4336023"/>
        </a:xfrm>
        <a:prstGeom prst="rect">
          <a:avLst/>
        </a:prstGeom>
      </xdr:spPr>
    </xdr:pic>
    <xdr:clientData/>
  </xdr:twoCellAnchor>
  <xdr:twoCellAnchor editAs="oneCell">
    <xdr:from>
      <xdr:col>5</xdr:col>
      <xdr:colOff>58212</xdr:colOff>
      <xdr:row>0</xdr:row>
      <xdr:rowOff>0</xdr:rowOff>
    </xdr:from>
    <xdr:to>
      <xdr:col>13</xdr:col>
      <xdr:colOff>102148</xdr:colOff>
      <xdr:row>6</xdr:row>
      <xdr:rowOff>118466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858695-09C0-2A43-B713-723DB976B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31545" y="0"/>
          <a:ext cx="6704381" cy="13037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58212</xdr:colOff>
      <xdr:row>6</xdr:row>
      <xdr:rowOff>95250</xdr:rowOff>
    </xdr:from>
    <xdr:to>
      <xdr:col>12</xdr:col>
      <xdr:colOff>693212</xdr:colOff>
      <xdr:row>28</xdr:row>
      <xdr:rowOff>85050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F20640-0317-4A6D-A7CD-362044334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49537" y="1323975"/>
          <a:ext cx="6502400" cy="4590375"/>
        </a:xfrm>
        <a:prstGeom prst="rect">
          <a:avLst/>
        </a:prstGeom>
      </xdr:spPr>
    </xdr:pic>
    <xdr:clientData/>
  </xdr:twoCellAnchor>
  <xdr:twoCellAnchor editAs="oneCell">
    <xdr:from>
      <xdr:col>5</xdr:col>
      <xdr:colOff>58212</xdr:colOff>
      <xdr:row>0</xdr:row>
      <xdr:rowOff>0</xdr:rowOff>
    </xdr:from>
    <xdr:to>
      <xdr:col>13</xdr:col>
      <xdr:colOff>102148</xdr:colOff>
      <xdr:row>6</xdr:row>
      <xdr:rowOff>118466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F930F2-4F45-4CD0-BADF-B3D9754C7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49537" y="0"/>
          <a:ext cx="6749536" cy="13471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absolute">
    <xdr:from>
      <xdr:col>11</xdr:col>
      <xdr:colOff>60960</xdr:colOff>
      <xdr:row>17</xdr:row>
      <xdr:rowOff>36830</xdr:rowOff>
    </xdr:from>
    <xdr:to>
      <xdr:col>17</xdr:col>
      <xdr:colOff>609600</xdr:colOff>
      <xdr:row>31</xdr:row>
      <xdr:rowOff>138430</xdr:rowOff>
    </xdr:to>
    <xdr:graphicFrame macro="">
      <xdr:nvGraphicFramePr>
        <xdr:cNvPr id="2" name="STS_1_Chart1">
          <a:extLst>
            <a:ext uri="{FF2B5EF4-FFF2-40B4-BE49-F238E27FC236}">
              <a16:creationId xmlns:a16="http://schemas.microsoft.com/office/drawing/2014/main" id="{73156EFE-8C1A-43B5-987F-C0A398093A9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absolute">
    <xdr:from>
      <xdr:col>18</xdr:col>
      <xdr:colOff>457200</xdr:colOff>
      <xdr:row>17</xdr:row>
      <xdr:rowOff>36830</xdr:rowOff>
    </xdr:from>
    <xdr:to>
      <xdr:col>26</xdr:col>
      <xdr:colOff>50800</xdr:colOff>
      <xdr:row>31</xdr:row>
      <xdr:rowOff>138430</xdr:rowOff>
    </xdr:to>
    <xdr:graphicFrame macro="">
      <xdr:nvGraphicFramePr>
        <xdr:cNvPr id="3" name="STS_1_Chart2">
          <a:extLst>
            <a:ext uri="{FF2B5EF4-FFF2-40B4-BE49-F238E27FC236}">
              <a16:creationId xmlns:a16="http://schemas.microsoft.com/office/drawing/2014/main" id="{2B539C83-266D-4CDC-B82B-58283BBBA2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absolute">
    <xdr:from>
      <xdr:col>18</xdr:col>
      <xdr:colOff>538480</xdr:colOff>
      <xdr:row>3</xdr:row>
      <xdr:rowOff>223520</xdr:rowOff>
    </xdr:from>
    <xdr:to>
      <xdr:col>24</xdr:col>
      <xdr:colOff>233680</xdr:colOff>
      <xdr:row>9</xdr:row>
      <xdr:rowOff>128270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F3246D1-EEB3-4040-92FB-EF531741CF02}"/>
            </a:ext>
          </a:extLst>
        </xdr:cNvPr>
        <xdr:cNvSpPr txBox="1"/>
      </xdr:nvSpPr>
      <xdr:spPr>
        <a:xfrm>
          <a:off x="13797280" y="817880"/>
          <a:ext cx="3718560" cy="1352550"/>
        </a:xfrm>
        <a:prstGeom prst="rect">
          <a:avLst/>
        </a:prstGeom>
        <a:solidFill>
          <a:schemeClr val="lt1"/>
        </a:solidFill>
        <a:ln w="15875" cap="flat" cmpd="sng" algn="ctr">
          <a:solidFill>
            <a:schemeClr val="accent1">
              <a:lumMod val="100000"/>
            </a:schemeClr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horz" rtlCol="0" anchor="t"/>
        <a:lstStyle/>
        <a:p>
          <a:r>
            <a:rPr lang="en-IN" sz="1100"/>
            <a:t>By making appropriate selections in cells $Q$4, $R$4, $U$4, and $V$4, you can chart any row (in left chart) or column (in right chart) of any table to the left.</a:t>
          </a:r>
        </a:p>
      </xdr:txBody>
    </xdr:sp>
    <xdr:clientData/>
  </xdr:twoCellAnchor>
  <xdr:twoCellAnchor>
    <xdr:from>
      <xdr:col>1</xdr:col>
      <xdr:colOff>44450</xdr:colOff>
      <xdr:row>19</xdr:row>
      <xdr:rowOff>0</xdr:rowOff>
    </xdr:from>
    <xdr:to>
      <xdr:col>7</xdr:col>
      <xdr:colOff>171450</xdr:colOff>
      <xdr:row>26</xdr:row>
      <xdr:rowOff>69850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2BE8EDFA-6CF0-4029-8A24-FC3E30BBC86C}"/>
            </a:ext>
          </a:extLst>
        </xdr:cNvPr>
        <xdr:cNvSpPr txBox="1"/>
      </xdr:nvSpPr>
      <xdr:spPr>
        <a:xfrm>
          <a:off x="615950" y="3987800"/>
          <a:ext cx="4699000" cy="1447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From the solver table it is can be inferred that, though reducing the wage of Full-timers might reduce total cost but simultaneously increasing the Part-timers salary might not be an efficient decision. The values highlighted in red are the region where the total cost is less than the original optimal cost of $2,088.00. The range of salary that gives reduced cost would be: Full-timers it is from $15 to $21 and that of part-timers is from $15 to $17. Increasing the salary of part-timers beyond $17 would increase the total cost. </a:t>
          </a:r>
          <a:endParaRPr lang="en-IN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en-IN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64"/>
  <sheetViews>
    <sheetView topLeftCell="A45" workbookViewId="0">
      <selection activeCell="H19" sqref="H19"/>
    </sheetView>
  </sheetViews>
  <sheetFormatPr defaultColWidth="10.83203125" defaultRowHeight="12.5" x14ac:dyDescent="0.25"/>
  <cols>
    <col min="1" max="1" width="30.5" style="19" customWidth="1"/>
    <col min="2" max="16384" width="10.83203125" style="19"/>
  </cols>
  <sheetData>
    <row r="1" spans="1:9" x14ac:dyDescent="0.25">
      <c r="A1" s="21" t="s">
        <v>22</v>
      </c>
      <c r="B1" s="22"/>
      <c r="C1" s="22"/>
      <c r="D1" s="22"/>
      <c r="E1" s="22"/>
      <c r="F1" s="22"/>
      <c r="G1" s="23"/>
      <c r="I1" s="19" t="s">
        <v>27</v>
      </c>
    </row>
    <row r="2" spans="1:9" ht="15.5" x14ac:dyDescent="0.4">
      <c r="A2" s="24" t="s">
        <v>28</v>
      </c>
      <c r="B2" s="20"/>
      <c r="C2" s="20"/>
      <c r="D2" s="20"/>
      <c r="E2" s="20"/>
      <c r="F2" s="20"/>
      <c r="G2" s="25"/>
    </row>
    <row r="3" spans="1:9" ht="15.5" x14ac:dyDescent="0.4">
      <c r="A3" s="24" t="s">
        <v>29</v>
      </c>
      <c r="B3" s="20"/>
      <c r="C3" s="20"/>
      <c r="D3" s="20"/>
      <c r="E3" s="20"/>
      <c r="F3" s="20"/>
      <c r="G3" s="25"/>
    </row>
    <row r="4" spans="1:9" ht="15.5" x14ac:dyDescent="0.4">
      <c r="A4" s="24" t="s">
        <v>30</v>
      </c>
      <c r="B4" s="20"/>
      <c r="C4" s="20"/>
      <c r="D4" s="20"/>
      <c r="E4" s="20"/>
      <c r="F4" s="20"/>
      <c r="G4" s="25"/>
    </row>
    <row r="5" spans="1:9" ht="15.5" x14ac:dyDescent="0.4">
      <c r="A5" s="24" t="s">
        <v>31</v>
      </c>
      <c r="B5" s="20"/>
      <c r="C5" s="20"/>
      <c r="D5" s="20"/>
      <c r="E5" s="20"/>
      <c r="F5" s="20"/>
      <c r="G5" s="25"/>
    </row>
    <row r="6" spans="1:9" ht="15.5" x14ac:dyDescent="0.4">
      <c r="A6" s="24" t="s">
        <v>32</v>
      </c>
      <c r="B6" s="20"/>
      <c r="C6" s="20"/>
      <c r="D6" s="20"/>
      <c r="E6" s="20"/>
      <c r="F6" s="20"/>
      <c r="G6" s="25"/>
    </row>
    <row r="7" spans="1:9" ht="15.5" x14ac:dyDescent="0.4">
      <c r="A7" s="24" t="s">
        <v>33</v>
      </c>
      <c r="B7" s="20"/>
      <c r="C7" s="20"/>
      <c r="D7" s="20"/>
      <c r="E7" s="20"/>
      <c r="F7" s="20"/>
      <c r="G7" s="25"/>
    </row>
    <row r="8" spans="1:9" ht="15.5" x14ac:dyDescent="0.4">
      <c r="A8" s="24" t="s">
        <v>34</v>
      </c>
      <c r="B8" s="20"/>
      <c r="C8" s="20"/>
      <c r="D8" s="20"/>
      <c r="E8" s="20"/>
      <c r="F8" s="20"/>
      <c r="G8" s="25"/>
    </row>
    <row r="9" spans="1:9" ht="15.5" x14ac:dyDescent="0.4">
      <c r="A9" s="24" t="s">
        <v>35</v>
      </c>
      <c r="B9" s="20"/>
      <c r="C9" s="20"/>
      <c r="D9" s="20"/>
      <c r="E9" s="20"/>
      <c r="F9" s="20"/>
      <c r="G9" s="25"/>
    </row>
    <row r="10" spans="1:9" ht="15.5" x14ac:dyDescent="0.4">
      <c r="A10" s="24" t="s">
        <v>36</v>
      </c>
      <c r="B10" s="20"/>
      <c r="C10" s="20"/>
      <c r="D10" s="20"/>
      <c r="E10" s="20"/>
      <c r="F10" s="20"/>
      <c r="G10" s="25"/>
      <c r="I10" s="19" t="s">
        <v>26</v>
      </c>
    </row>
    <row r="11" spans="1:9" ht="15.5" x14ac:dyDescent="0.4">
      <c r="A11" s="24" t="s">
        <v>37</v>
      </c>
      <c r="B11" s="20"/>
      <c r="C11" s="20"/>
      <c r="D11" s="20"/>
      <c r="E11" s="20"/>
      <c r="F11" s="20"/>
      <c r="G11" s="25"/>
    </row>
    <row r="12" spans="1:9" ht="15.5" x14ac:dyDescent="0.4">
      <c r="A12" s="24" t="s">
        <v>38</v>
      </c>
      <c r="B12" s="20"/>
      <c r="C12" s="20"/>
      <c r="D12" s="20"/>
      <c r="E12" s="20"/>
      <c r="F12" s="20"/>
      <c r="G12" s="25"/>
    </row>
    <row r="13" spans="1:9" ht="15.5" x14ac:dyDescent="0.4">
      <c r="A13" s="24" t="s">
        <v>39</v>
      </c>
      <c r="B13" s="20"/>
      <c r="C13" s="20"/>
      <c r="D13" s="20"/>
      <c r="E13" s="20"/>
      <c r="F13" s="20"/>
      <c r="G13" s="25"/>
    </row>
    <row r="14" spans="1:9" ht="15.5" x14ac:dyDescent="0.4">
      <c r="A14" s="24" t="s">
        <v>40</v>
      </c>
      <c r="B14" s="20"/>
      <c r="C14" s="20"/>
      <c r="D14" s="20"/>
      <c r="E14" s="20"/>
      <c r="F14" s="20"/>
      <c r="G14" s="25"/>
    </row>
    <row r="15" spans="1:9" ht="15.5" x14ac:dyDescent="0.4">
      <c r="A15" s="24" t="s">
        <v>41</v>
      </c>
      <c r="B15" s="20"/>
      <c r="C15" s="20"/>
      <c r="D15" s="20"/>
      <c r="E15" s="20"/>
      <c r="F15" s="20"/>
      <c r="G15" s="25"/>
    </row>
    <row r="16" spans="1:9" ht="15.5" x14ac:dyDescent="0.4">
      <c r="A16" s="24" t="s">
        <v>42</v>
      </c>
      <c r="B16" s="20"/>
      <c r="C16" s="20"/>
      <c r="D16" s="20"/>
      <c r="E16" s="20"/>
      <c r="F16" s="20"/>
      <c r="G16" s="25"/>
    </row>
    <row r="17" spans="1:7" ht="15.5" x14ac:dyDescent="0.4">
      <c r="A17" s="24" t="s">
        <v>43</v>
      </c>
      <c r="B17" s="20"/>
      <c r="C17" s="20"/>
      <c r="D17" s="20"/>
      <c r="E17" s="20"/>
      <c r="F17" s="20"/>
      <c r="G17" s="25"/>
    </row>
    <row r="18" spans="1:7" ht="15.5" x14ac:dyDescent="0.4">
      <c r="A18" s="24" t="s">
        <v>44</v>
      </c>
      <c r="B18" s="20"/>
      <c r="C18" s="20"/>
      <c r="D18" s="20"/>
      <c r="E18" s="20"/>
      <c r="F18" s="20"/>
      <c r="G18" s="25"/>
    </row>
    <row r="19" spans="1:7" ht="15.5" x14ac:dyDescent="0.4">
      <c r="A19" s="24" t="s">
        <v>45</v>
      </c>
      <c r="B19" s="20"/>
      <c r="C19" s="20"/>
      <c r="D19" s="20"/>
      <c r="E19" s="20"/>
      <c r="F19" s="20"/>
      <c r="G19" s="25"/>
    </row>
    <row r="20" spans="1:7" ht="15.5" x14ac:dyDescent="0.4">
      <c r="A20" s="24" t="s">
        <v>46</v>
      </c>
      <c r="B20" s="20"/>
      <c r="C20" s="20"/>
      <c r="D20" s="20"/>
      <c r="E20" s="20"/>
      <c r="F20" s="20"/>
      <c r="G20" s="25"/>
    </row>
    <row r="21" spans="1:7" ht="15.5" x14ac:dyDescent="0.4">
      <c r="A21" s="24" t="s">
        <v>47</v>
      </c>
      <c r="B21" s="20"/>
      <c r="C21" s="20"/>
      <c r="D21" s="20"/>
      <c r="E21" s="20"/>
      <c r="F21" s="20"/>
      <c r="G21" s="25"/>
    </row>
    <row r="22" spans="1:7" ht="15.5" x14ac:dyDescent="0.4">
      <c r="A22" s="24" t="s">
        <v>48</v>
      </c>
      <c r="B22" s="20"/>
      <c r="C22" s="20"/>
      <c r="D22" s="20"/>
      <c r="E22" s="20"/>
      <c r="F22" s="20"/>
      <c r="G22" s="25"/>
    </row>
    <row r="23" spans="1:7" ht="15.5" x14ac:dyDescent="0.4">
      <c r="A23" s="24" t="s">
        <v>49</v>
      </c>
      <c r="B23" s="20"/>
      <c r="C23" s="20"/>
      <c r="D23" s="20"/>
      <c r="E23" s="20"/>
      <c r="F23" s="20"/>
      <c r="G23" s="25"/>
    </row>
    <row r="24" spans="1:7" ht="15.5" x14ac:dyDescent="0.4">
      <c r="A24" s="24" t="s">
        <v>50</v>
      </c>
      <c r="B24" s="20"/>
      <c r="C24" s="20"/>
      <c r="D24" s="20"/>
      <c r="E24" s="20"/>
      <c r="F24" s="20"/>
      <c r="G24" s="25"/>
    </row>
    <row r="25" spans="1:7" ht="15.5" x14ac:dyDescent="0.4">
      <c r="A25" s="24" t="s">
        <v>51</v>
      </c>
      <c r="B25" s="20"/>
      <c r="C25" s="20"/>
      <c r="D25" s="20"/>
      <c r="E25" s="20"/>
      <c r="F25" s="20"/>
      <c r="G25" s="25"/>
    </row>
    <row r="26" spans="1:7" x14ac:dyDescent="0.25">
      <c r="A26" s="24"/>
      <c r="B26" s="20"/>
      <c r="C26" s="20"/>
      <c r="D26" s="20"/>
      <c r="E26" s="20"/>
      <c r="F26" s="20"/>
      <c r="G26" s="25"/>
    </row>
    <row r="27" spans="1:7" x14ac:dyDescent="0.25">
      <c r="A27" s="26" t="s">
        <v>23</v>
      </c>
      <c r="B27" s="20"/>
      <c r="C27" s="20"/>
      <c r="D27" s="20"/>
      <c r="E27" s="20"/>
      <c r="F27" s="20"/>
      <c r="G27" s="25"/>
    </row>
    <row r="28" spans="1:7" ht="15" customHeight="1" x14ac:dyDescent="0.25">
      <c r="A28" s="24" t="s">
        <v>52</v>
      </c>
      <c r="B28" s="64" t="s">
        <v>177</v>
      </c>
      <c r="C28" s="64"/>
      <c r="D28" s="64"/>
      <c r="E28" s="64"/>
      <c r="F28" s="64"/>
      <c r="G28" s="65"/>
    </row>
    <row r="29" spans="1:7" x14ac:dyDescent="0.25">
      <c r="A29" s="24"/>
      <c r="B29" s="64"/>
      <c r="C29" s="64"/>
      <c r="D29" s="64"/>
      <c r="E29" s="64"/>
      <c r="F29" s="64"/>
      <c r="G29" s="65"/>
    </row>
    <row r="30" spans="1:7" x14ac:dyDescent="0.25">
      <c r="A30" s="24"/>
      <c r="B30" s="64"/>
      <c r="C30" s="64"/>
      <c r="D30" s="64"/>
      <c r="E30" s="64"/>
      <c r="F30" s="64"/>
      <c r="G30" s="65"/>
    </row>
    <row r="31" spans="1:7" x14ac:dyDescent="0.25">
      <c r="A31" s="24"/>
      <c r="B31" s="64"/>
      <c r="C31" s="64"/>
      <c r="D31" s="64"/>
      <c r="E31" s="64"/>
      <c r="F31" s="64"/>
      <c r="G31" s="65"/>
    </row>
    <row r="32" spans="1:7" x14ac:dyDescent="0.25">
      <c r="A32" s="24"/>
      <c r="B32" s="20"/>
      <c r="C32" s="20"/>
      <c r="D32" s="20"/>
      <c r="E32" s="20"/>
      <c r="F32" s="20"/>
      <c r="G32" s="25"/>
    </row>
    <row r="33" spans="1:7" x14ac:dyDescent="0.25">
      <c r="A33" s="26" t="s">
        <v>24</v>
      </c>
      <c r="B33" s="30"/>
      <c r="C33" s="30"/>
      <c r="D33" s="30"/>
      <c r="E33" s="30"/>
      <c r="F33" s="30"/>
      <c r="G33" s="31"/>
    </row>
    <row r="34" spans="1:7" ht="15.5" x14ac:dyDescent="0.4">
      <c r="A34" s="24" t="s">
        <v>56</v>
      </c>
      <c r="B34" s="20" t="s">
        <v>93</v>
      </c>
      <c r="C34" s="20"/>
      <c r="D34" s="20"/>
      <c r="E34" s="20"/>
      <c r="F34" s="20"/>
      <c r="G34" s="25"/>
    </row>
    <row r="35" spans="1:7" ht="15.5" x14ac:dyDescent="0.4">
      <c r="A35" s="24" t="s">
        <v>53</v>
      </c>
      <c r="B35" s="20" t="s">
        <v>94</v>
      </c>
      <c r="C35" s="20"/>
      <c r="D35" s="20"/>
      <c r="E35" s="20"/>
      <c r="F35" s="20"/>
      <c r="G35" s="25"/>
    </row>
    <row r="36" spans="1:7" ht="15.5" x14ac:dyDescent="0.4">
      <c r="A36" s="24" t="s">
        <v>54</v>
      </c>
      <c r="B36" s="20" t="s">
        <v>95</v>
      </c>
      <c r="C36" s="20"/>
      <c r="D36" s="20"/>
      <c r="E36" s="20"/>
      <c r="F36" s="20"/>
      <c r="G36" s="25"/>
    </row>
    <row r="37" spans="1:7" ht="15.5" x14ac:dyDescent="0.4">
      <c r="A37" s="24" t="s">
        <v>55</v>
      </c>
      <c r="B37" s="20" t="s">
        <v>96</v>
      </c>
      <c r="C37" s="20"/>
      <c r="D37" s="20"/>
      <c r="E37" s="20"/>
      <c r="F37" s="20"/>
      <c r="G37" s="25"/>
    </row>
    <row r="38" spans="1:7" ht="15.5" x14ac:dyDescent="0.4">
      <c r="A38" s="24" t="s">
        <v>57</v>
      </c>
      <c r="B38" s="20" t="s">
        <v>97</v>
      </c>
      <c r="C38" s="20"/>
      <c r="D38" s="20"/>
      <c r="E38" s="20"/>
      <c r="F38" s="20"/>
      <c r="G38" s="25"/>
    </row>
    <row r="39" spans="1:7" ht="15.5" x14ac:dyDescent="0.4">
      <c r="A39" s="24" t="s">
        <v>58</v>
      </c>
      <c r="B39" s="20" t="s">
        <v>98</v>
      </c>
      <c r="C39" s="20"/>
      <c r="D39" s="20"/>
      <c r="E39" s="20"/>
      <c r="F39" s="20"/>
      <c r="G39" s="25"/>
    </row>
    <row r="40" spans="1:7" ht="15.5" x14ac:dyDescent="0.4">
      <c r="A40" s="24" t="s">
        <v>59</v>
      </c>
      <c r="B40" s="20" t="s">
        <v>99</v>
      </c>
      <c r="C40" s="20"/>
      <c r="D40" s="20"/>
      <c r="E40" s="20"/>
      <c r="F40" s="20"/>
      <c r="G40" s="25"/>
    </row>
    <row r="41" spans="1:7" ht="15.5" x14ac:dyDescent="0.4">
      <c r="A41" s="24" t="s">
        <v>60</v>
      </c>
      <c r="B41" s="20" t="s">
        <v>102</v>
      </c>
      <c r="C41" s="20"/>
      <c r="D41" s="20"/>
      <c r="E41" s="20"/>
      <c r="F41" s="20"/>
      <c r="G41" s="25"/>
    </row>
    <row r="42" spans="1:7" ht="15.5" x14ac:dyDescent="0.4">
      <c r="A42" s="24" t="s">
        <v>61</v>
      </c>
      <c r="B42" s="20" t="s">
        <v>100</v>
      </c>
      <c r="C42" s="20"/>
      <c r="D42" s="20"/>
      <c r="E42" s="20"/>
      <c r="F42" s="20"/>
      <c r="G42" s="25"/>
    </row>
    <row r="43" spans="1:7" ht="15.5" x14ac:dyDescent="0.4">
      <c r="A43" s="24" t="s">
        <v>62</v>
      </c>
      <c r="B43" s="20" t="s">
        <v>101</v>
      </c>
      <c r="C43" s="20"/>
      <c r="D43" s="20"/>
      <c r="E43" s="20"/>
      <c r="F43" s="20"/>
      <c r="G43" s="25"/>
    </row>
    <row r="44" spans="1:7" ht="15.5" x14ac:dyDescent="0.4">
      <c r="A44" s="24" t="s">
        <v>63</v>
      </c>
      <c r="B44" s="20" t="s">
        <v>103</v>
      </c>
      <c r="C44" s="20"/>
      <c r="D44" s="20"/>
      <c r="E44" s="20"/>
      <c r="F44" s="20"/>
      <c r="G44" s="25"/>
    </row>
    <row r="45" spans="1:7" ht="15.5" x14ac:dyDescent="0.4">
      <c r="A45" s="24" t="s">
        <v>64</v>
      </c>
      <c r="B45" s="20" t="s">
        <v>104</v>
      </c>
      <c r="C45" s="20"/>
      <c r="D45" s="20"/>
      <c r="E45" s="20"/>
      <c r="F45" s="20"/>
      <c r="G45" s="25"/>
    </row>
    <row r="46" spans="1:7" ht="15.5" x14ac:dyDescent="0.4">
      <c r="A46" s="24" t="s">
        <v>65</v>
      </c>
      <c r="B46" s="20" t="s">
        <v>105</v>
      </c>
      <c r="C46" s="20"/>
      <c r="D46" s="20"/>
      <c r="E46" s="20"/>
      <c r="F46" s="20"/>
      <c r="G46" s="25"/>
    </row>
    <row r="47" spans="1:7" ht="15.5" x14ac:dyDescent="0.4">
      <c r="A47" s="24" t="s">
        <v>66</v>
      </c>
      <c r="B47" s="20" t="s">
        <v>106</v>
      </c>
      <c r="C47" s="20"/>
      <c r="D47" s="20"/>
      <c r="E47" s="20"/>
      <c r="F47" s="20"/>
      <c r="G47" s="25"/>
    </row>
    <row r="48" spans="1:7" ht="15.5" x14ac:dyDescent="0.4">
      <c r="A48" s="32" t="s">
        <v>67</v>
      </c>
      <c r="B48" s="20" t="s">
        <v>107</v>
      </c>
      <c r="C48" s="20"/>
      <c r="D48" s="20"/>
      <c r="E48" s="20"/>
      <c r="F48" s="20"/>
      <c r="G48" s="25"/>
    </row>
    <row r="49" spans="1:7" ht="15.5" x14ac:dyDescent="0.4">
      <c r="A49" s="24" t="s">
        <v>68</v>
      </c>
      <c r="B49" s="20" t="s">
        <v>108</v>
      </c>
      <c r="C49" s="20"/>
      <c r="D49" s="20"/>
      <c r="E49" s="20"/>
      <c r="F49" s="20"/>
      <c r="G49" s="25"/>
    </row>
    <row r="50" spans="1:7" ht="15.5" x14ac:dyDescent="0.4">
      <c r="A50" s="24" t="s">
        <v>69</v>
      </c>
      <c r="B50" s="20" t="s">
        <v>109</v>
      </c>
      <c r="C50" s="20"/>
      <c r="D50" s="20"/>
      <c r="E50" s="20"/>
      <c r="F50" s="20"/>
      <c r="G50" s="25"/>
    </row>
    <row r="51" spans="1:7" ht="15.5" x14ac:dyDescent="0.4">
      <c r="A51" s="24" t="s">
        <v>70</v>
      </c>
      <c r="B51" s="20" t="s">
        <v>110</v>
      </c>
      <c r="C51" s="20"/>
      <c r="D51" s="20"/>
      <c r="E51" s="20"/>
      <c r="F51" s="20"/>
      <c r="G51" s="25"/>
    </row>
    <row r="52" spans="1:7" ht="15.5" x14ac:dyDescent="0.4">
      <c r="A52" s="24" t="s">
        <v>71</v>
      </c>
      <c r="B52" s="20" t="s">
        <v>111</v>
      </c>
      <c r="C52" s="20"/>
      <c r="D52" s="20"/>
      <c r="E52" s="20"/>
      <c r="F52" s="20"/>
      <c r="G52" s="25"/>
    </row>
    <row r="53" spans="1:7" ht="15.5" x14ac:dyDescent="0.4">
      <c r="A53" s="24" t="s">
        <v>72</v>
      </c>
      <c r="B53" s="20" t="s">
        <v>112</v>
      </c>
      <c r="C53" s="20"/>
      <c r="D53" s="20"/>
      <c r="E53" s="20"/>
      <c r="F53" s="20"/>
      <c r="G53" s="25"/>
    </row>
    <row r="54" spans="1:7" ht="15.5" x14ac:dyDescent="0.4">
      <c r="A54" s="24" t="s">
        <v>73</v>
      </c>
      <c r="B54" s="20" t="s">
        <v>113</v>
      </c>
      <c r="C54" s="20"/>
      <c r="D54" s="20"/>
      <c r="E54" s="20"/>
      <c r="F54" s="20"/>
      <c r="G54" s="25"/>
    </row>
    <row r="55" spans="1:7" ht="15.5" x14ac:dyDescent="0.4">
      <c r="A55" s="24" t="s">
        <v>74</v>
      </c>
      <c r="B55" s="20" t="s">
        <v>114</v>
      </c>
      <c r="C55" s="20"/>
      <c r="D55" s="20"/>
      <c r="E55" s="20"/>
      <c r="F55" s="20"/>
      <c r="G55" s="25"/>
    </row>
    <row r="56" spans="1:7" ht="15.5" x14ac:dyDescent="0.4">
      <c r="A56" s="24" t="s">
        <v>75</v>
      </c>
      <c r="B56" s="20" t="s">
        <v>116</v>
      </c>
      <c r="C56" s="20"/>
      <c r="D56" s="20"/>
      <c r="E56" s="20"/>
      <c r="F56" s="20"/>
      <c r="G56" s="25"/>
    </row>
    <row r="57" spans="1:7" ht="15.5" x14ac:dyDescent="0.4">
      <c r="A57" s="24" t="s">
        <v>76</v>
      </c>
      <c r="B57" s="20" t="s">
        <v>115</v>
      </c>
      <c r="C57" s="20"/>
      <c r="D57" s="20"/>
      <c r="E57" s="20"/>
      <c r="F57" s="20"/>
      <c r="G57" s="25"/>
    </row>
    <row r="58" spans="1:7" ht="15.5" x14ac:dyDescent="0.4">
      <c r="A58" s="24" t="s">
        <v>77</v>
      </c>
      <c r="B58" s="20" t="s">
        <v>142</v>
      </c>
      <c r="C58" s="20"/>
      <c r="D58" s="20"/>
      <c r="E58" s="20"/>
      <c r="F58" s="20"/>
      <c r="G58" s="25"/>
    </row>
    <row r="59" spans="1:7" ht="15.5" x14ac:dyDescent="0.4">
      <c r="A59" s="24" t="s">
        <v>78</v>
      </c>
      <c r="B59" s="20" t="s">
        <v>143</v>
      </c>
      <c r="C59" s="20"/>
      <c r="D59" s="20"/>
      <c r="E59" s="20"/>
      <c r="F59" s="20"/>
      <c r="G59" s="25"/>
    </row>
    <row r="60" spans="1:7" ht="15.5" x14ac:dyDescent="0.4">
      <c r="A60" s="24" t="s">
        <v>79</v>
      </c>
      <c r="B60" s="20" t="s">
        <v>144</v>
      </c>
      <c r="C60" s="20"/>
      <c r="D60" s="20"/>
      <c r="E60" s="20"/>
      <c r="F60" s="20"/>
      <c r="G60" s="25"/>
    </row>
    <row r="61" spans="1:7" ht="16" customHeight="1" x14ac:dyDescent="0.25">
      <c r="A61" s="24" t="s">
        <v>25</v>
      </c>
      <c r="B61" s="66" t="s">
        <v>117</v>
      </c>
      <c r="C61" s="66"/>
      <c r="D61" s="66"/>
      <c r="E61" s="66"/>
      <c r="F61" s="66"/>
      <c r="G61" s="67"/>
    </row>
    <row r="62" spans="1:7" ht="16" customHeight="1" x14ac:dyDescent="0.25">
      <c r="A62" s="24"/>
      <c r="B62" s="66"/>
      <c r="C62" s="66"/>
      <c r="D62" s="66"/>
      <c r="E62" s="66"/>
      <c r="F62" s="66"/>
      <c r="G62" s="67"/>
    </row>
    <row r="63" spans="1:7" ht="17.25" customHeight="1" thickBot="1" x14ac:dyDescent="0.3">
      <c r="A63" s="27"/>
      <c r="B63" s="28"/>
      <c r="C63" s="28"/>
      <c r="D63" s="28"/>
      <c r="E63" s="28"/>
      <c r="F63" s="28"/>
      <c r="G63" s="29"/>
    </row>
    <row r="64" spans="1:7" x14ac:dyDescent="0.25">
      <c r="B64" s="20"/>
    </row>
  </sheetData>
  <mergeCells count="2">
    <mergeCell ref="B28:G31"/>
    <mergeCell ref="B61:G62"/>
  </mergeCells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Y87"/>
  <sheetViews>
    <sheetView zoomScale="90" zoomScaleNormal="90" workbookViewId="0"/>
  </sheetViews>
  <sheetFormatPr defaultColWidth="11" defaultRowHeight="15.5" x14ac:dyDescent="0.35"/>
  <cols>
    <col min="1" max="1" width="43" customWidth="1"/>
    <col min="4" max="4" width="13" customWidth="1"/>
  </cols>
  <sheetData>
    <row r="1" spans="1:8" x14ac:dyDescent="0.35">
      <c r="A1" s="1" t="s">
        <v>0</v>
      </c>
      <c r="B1" s="2"/>
      <c r="C1" s="2"/>
      <c r="D1" s="2"/>
      <c r="E1" s="2"/>
      <c r="F1" s="2"/>
      <c r="G1" s="2"/>
      <c r="H1" s="2"/>
    </row>
    <row r="2" spans="1:8" x14ac:dyDescent="0.35">
      <c r="A2" s="3" t="s">
        <v>155</v>
      </c>
      <c r="B2" s="2"/>
      <c r="C2" s="2"/>
      <c r="D2" s="2"/>
      <c r="E2" s="2"/>
      <c r="F2" s="2"/>
      <c r="G2" s="2"/>
      <c r="H2" s="2"/>
    </row>
    <row r="3" spans="1:8" x14ac:dyDescent="0.35">
      <c r="A3" s="4" t="s">
        <v>1</v>
      </c>
      <c r="B3" s="4" t="s">
        <v>2</v>
      </c>
      <c r="C3" s="4" t="s">
        <v>3</v>
      </c>
      <c r="E3" s="4" t="s">
        <v>145</v>
      </c>
      <c r="F3" s="2"/>
      <c r="G3" s="2"/>
      <c r="H3" s="2"/>
    </row>
    <row r="4" spans="1:8" ht="16" x14ac:dyDescent="0.4">
      <c r="A4" s="35" t="s">
        <v>28</v>
      </c>
      <c r="B4" s="5">
        <v>1</v>
      </c>
      <c r="C4" s="6">
        <f>8*$E$4</f>
        <v>176</v>
      </c>
      <c r="E4" s="38">
        <v>22</v>
      </c>
      <c r="F4" s="2"/>
      <c r="G4" s="2"/>
      <c r="H4" s="2"/>
    </row>
    <row r="5" spans="1:8" ht="16" x14ac:dyDescent="0.4">
      <c r="A5" s="35" t="s">
        <v>29</v>
      </c>
      <c r="B5" s="5">
        <v>1</v>
      </c>
      <c r="C5" s="6">
        <f>8*$E$4</f>
        <v>176</v>
      </c>
      <c r="E5" s="4" t="s">
        <v>146</v>
      </c>
      <c r="F5" s="2"/>
      <c r="G5" s="2"/>
      <c r="H5" s="2"/>
    </row>
    <row r="6" spans="1:8" ht="16" x14ac:dyDescent="0.4">
      <c r="A6" s="35" t="s">
        <v>30</v>
      </c>
      <c r="B6" s="5">
        <v>1</v>
      </c>
      <c r="C6" s="6">
        <f>8*$E$4</f>
        <v>176</v>
      </c>
      <c r="E6" s="38">
        <v>15</v>
      </c>
      <c r="F6" s="2"/>
      <c r="G6" s="2"/>
      <c r="H6" s="2"/>
    </row>
    <row r="7" spans="1:8" ht="16" x14ac:dyDescent="0.4">
      <c r="A7" s="35" t="s">
        <v>31</v>
      </c>
      <c r="B7" s="5">
        <v>4</v>
      </c>
      <c r="C7" s="6">
        <f t="shared" ref="C7:C27" si="0">4*$E$6</f>
        <v>60</v>
      </c>
      <c r="E7" s="2"/>
      <c r="F7" s="2"/>
      <c r="G7" s="2"/>
      <c r="H7" s="2"/>
    </row>
    <row r="8" spans="1:8" ht="16" x14ac:dyDescent="0.4">
      <c r="A8" s="35" t="s">
        <v>32</v>
      </c>
      <c r="B8" s="5">
        <v>1</v>
      </c>
      <c r="C8" s="6">
        <f t="shared" si="0"/>
        <v>60</v>
      </c>
      <c r="E8" s="2"/>
      <c r="F8" s="2"/>
      <c r="G8" s="2"/>
      <c r="H8" s="2"/>
    </row>
    <row r="9" spans="1:8" ht="16" x14ac:dyDescent="0.4">
      <c r="A9" s="35" t="s">
        <v>33</v>
      </c>
      <c r="B9" s="5">
        <v>0</v>
      </c>
      <c r="C9" s="6">
        <f t="shared" si="0"/>
        <v>60</v>
      </c>
      <c r="E9" s="2"/>
      <c r="F9" s="2"/>
      <c r="G9" s="2"/>
      <c r="H9" s="2"/>
    </row>
    <row r="10" spans="1:8" ht="16" x14ac:dyDescent="0.4">
      <c r="A10" s="35" t="s">
        <v>34</v>
      </c>
      <c r="B10" s="5">
        <v>0</v>
      </c>
      <c r="C10" s="6">
        <f t="shared" si="0"/>
        <v>60</v>
      </c>
      <c r="E10" s="2"/>
      <c r="F10" s="2"/>
      <c r="G10" s="2"/>
      <c r="H10" s="2"/>
    </row>
    <row r="11" spans="1:8" ht="16" x14ac:dyDescent="0.4">
      <c r="A11" s="35" t="s">
        <v>35</v>
      </c>
      <c r="B11" s="5">
        <v>3</v>
      </c>
      <c r="C11" s="6">
        <f t="shared" si="0"/>
        <v>60</v>
      </c>
      <c r="E11" s="2"/>
      <c r="F11" s="2"/>
      <c r="G11" s="2"/>
      <c r="H11" s="2"/>
    </row>
    <row r="12" spans="1:8" ht="16" x14ac:dyDescent="0.4">
      <c r="A12" s="35" t="s">
        <v>36</v>
      </c>
      <c r="B12" s="5">
        <v>4</v>
      </c>
      <c r="C12" s="6">
        <f t="shared" si="0"/>
        <v>60</v>
      </c>
      <c r="E12" s="2"/>
      <c r="F12" s="2"/>
      <c r="G12" s="2"/>
      <c r="H12" s="2"/>
    </row>
    <row r="13" spans="1:8" ht="16" x14ac:dyDescent="0.4">
      <c r="A13" s="35" t="s">
        <v>37</v>
      </c>
      <c r="B13" s="5">
        <v>0</v>
      </c>
      <c r="C13" s="6">
        <f t="shared" si="0"/>
        <v>60</v>
      </c>
      <c r="E13" s="2"/>
      <c r="F13" s="2"/>
      <c r="G13" s="2"/>
      <c r="H13" s="2"/>
    </row>
    <row r="14" spans="1:8" ht="16" x14ac:dyDescent="0.4">
      <c r="A14" s="35" t="s">
        <v>38</v>
      </c>
      <c r="B14" s="5">
        <v>0</v>
      </c>
      <c r="C14" s="6">
        <f t="shared" si="0"/>
        <v>60</v>
      </c>
      <c r="D14" s="2"/>
      <c r="E14" s="2"/>
      <c r="F14" s="2"/>
      <c r="G14" s="2"/>
      <c r="H14" s="2"/>
    </row>
    <row r="15" spans="1:8" ht="16" x14ac:dyDescent="0.4">
      <c r="A15" s="35" t="s">
        <v>39</v>
      </c>
      <c r="B15" s="5">
        <v>2</v>
      </c>
      <c r="C15" s="6">
        <f t="shared" si="0"/>
        <v>60</v>
      </c>
    </row>
    <row r="16" spans="1:8" ht="16" x14ac:dyDescent="0.4">
      <c r="A16" s="35" t="s">
        <v>40</v>
      </c>
      <c r="B16" s="5">
        <v>1</v>
      </c>
      <c r="C16" s="6">
        <f t="shared" si="0"/>
        <v>60</v>
      </c>
    </row>
    <row r="17" spans="1:25" ht="16" x14ac:dyDescent="0.4">
      <c r="A17" s="35" t="s">
        <v>41</v>
      </c>
      <c r="B17" s="5">
        <v>0</v>
      </c>
      <c r="C17" s="6">
        <f t="shared" si="0"/>
        <v>60</v>
      </c>
    </row>
    <row r="18" spans="1:25" ht="16" x14ac:dyDescent="0.4">
      <c r="A18" s="35" t="s">
        <v>42</v>
      </c>
      <c r="B18" s="5">
        <v>3</v>
      </c>
      <c r="C18" s="6">
        <f t="shared" si="0"/>
        <v>60</v>
      </c>
    </row>
    <row r="19" spans="1:25" ht="16" x14ac:dyDescent="0.4">
      <c r="A19" s="35" t="s">
        <v>43</v>
      </c>
      <c r="B19" s="5">
        <v>3</v>
      </c>
      <c r="C19" s="6">
        <f t="shared" si="0"/>
        <v>60</v>
      </c>
    </row>
    <row r="20" spans="1:25" ht="16" x14ac:dyDescent="0.4">
      <c r="A20" s="35" t="s">
        <v>44</v>
      </c>
      <c r="B20" s="5">
        <v>0</v>
      </c>
      <c r="C20" s="6">
        <f t="shared" si="0"/>
        <v>60</v>
      </c>
    </row>
    <row r="21" spans="1:25" ht="16" x14ac:dyDescent="0.4">
      <c r="A21" s="35" t="s">
        <v>45</v>
      </c>
      <c r="B21" s="5">
        <v>0</v>
      </c>
      <c r="C21" s="6">
        <f t="shared" si="0"/>
        <v>60</v>
      </c>
    </row>
    <row r="22" spans="1:25" ht="16" x14ac:dyDescent="0.4">
      <c r="A22" s="35" t="s">
        <v>46</v>
      </c>
      <c r="B22" s="5">
        <v>0</v>
      </c>
      <c r="C22" s="6">
        <f t="shared" si="0"/>
        <v>60</v>
      </c>
    </row>
    <row r="23" spans="1:25" ht="16" x14ac:dyDescent="0.4">
      <c r="A23" s="35" t="s">
        <v>47</v>
      </c>
      <c r="B23" s="5">
        <v>2</v>
      </c>
      <c r="C23" s="6">
        <f t="shared" si="0"/>
        <v>60</v>
      </c>
    </row>
    <row r="24" spans="1:25" ht="16" x14ac:dyDescent="0.4">
      <c r="A24" s="35" t="s">
        <v>48</v>
      </c>
      <c r="B24" s="5">
        <v>1</v>
      </c>
      <c r="C24" s="6">
        <f t="shared" si="0"/>
        <v>60</v>
      </c>
    </row>
    <row r="25" spans="1:25" ht="16" x14ac:dyDescent="0.4">
      <c r="A25" s="35" t="s">
        <v>49</v>
      </c>
      <c r="B25" s="5">
        <v>0</v>
      </c>
      <c r="C25" s="6">
        <f t="shared" si="0"/>
        <v>60</v>
      </c>
    </row>
    <row r="26" spans="1:25" ht="16" x14ac:dyDescent="0.4">
      <c r="A26" s="35" t="s">
        <v>50</v>
      </c>
      <c r="B26" s="5">
        <v>0</v>
      </c>
      <c r="C26" s="6">
        <f t="shared" si="0"/>
        <v>60</v>
      </c>
    </row>
    <row r="27" spans="1:25" ht="16" x14ac:dyDescent="0.4">
      <c r="A27" s="35" t="s">
        <v>51</v>
      </c>
      <c r="B27" s="5">
        <v>2</v>
      </c>
      <c r="C27" s="6">
        <f t="shared" si="0"/>
        <v>60</v>
      </c>
    </row>
    <row r="28" spans="1:25" x14ac:dyDescent="0.35">
      <c r="A28" s="54" t="s">
        <v>174</v>
      </c>
      <c r="B28" s="55">
        <f>SUM(B4:B27)</f>
        <v>29</v>
      </c>
      <c r="C28" s="56"/>
    </row>
    <row r="30" spans="1:25" x14ac:dyDescent="0.35">
      <c r="A30" s="7" t="s">
        <v>4</v>
      </c>
      <c r="B30" s="2"/>
      <c r="C30" s="2"/>
      <c r="D30" s="2"/>
      <c r="E30" s="2"/>
      <c r="F30" s="2"/>
      <c r="G30" s="2"/>
      <c r="H30" s="2"/>
    </row>
    <row r="31" spans="1:25" x14ac:dyDescent="0.35">
      <c r="A31" s="8"/>
      <c r="B31" s="14" t="s">
        <v>80</v>
      </c>
      <c r="C31" s="14" t="s">
        <v>81</v>
      </c>
      <c r="D31" s="14" t="s">
        <v>82</v>
      </c>
      <c r="E31" s="14" t="s">
        <v>83</v>
      </c>
      <c r="F31" s="14" t="s">
        <v>5</v>
      </c>
      <c r="G31" s="14" t="s">
        <v>6</v>
      </c>
      <c r="H31" s="14" t="s">
        <v>7</v>
      </c>
      <c r="I31" s="14" t="s">
        <v>8</v>
      </c>
      <c r="J31" s="14" t="s">
        <v>9</v>
      </c>
      <c r="K31" s="14" t="s">
        <v>10</v>
      </c>
      <c r="L31" s="14" t="s">
        <v>11</v>
      </c>
      <c r="M31" s="14" t="s">
        <v>12</v>
      </c>
      <c r="N31" s="14" t="s">
        <v>13</v>
      </c>
      <c r="O31" s="14" t="s">
        <v>14</v>
      </c>
      <c r="P31" s="14" t="s">
        <v>15</v>
      </c>
      <c r="Q31" s="14" t="s">
        <v>84</v>
      </c>
      <c r="R31" s="14" t="s">
        <v>85</v>
      </c>
      <c r="S31" s="14" t="s">
        <v>86</v>
      </c>
      <c r="T31" s="14" t="s">
        <v>87</v>
      </c>
      <c r="U31" s="14" t="s">
        <v>88</v>
      </c>
      <c r="V31" s="14" t="s">
        <v>89</v>
      </c>
      <c r="W31" s="14" t="s">
        <v>90</v>
      </c>
      <c r="X31" s="14" t="s">
        <v>91</v>
      </c>
      <c r="Y31" s="14" t="s">
        <v>92</v>
      </c>
    </row>
    <row r="32" spans="1:25" x14ac:dyDescent="0.35">
      <c r="A32" s="35" t="s">
        <v>118</v>
      </c>
      <c r="B32" s="9">
        <f>$B$4</f>
        <v>1</v>
      </c>
      <c r="C32" s="9">
        <f t="shared" ref="C32:J32" si="1">$B$4</f>
        <v>1</v>
      </c>
      <c r="D32" s="9">
        <f t="shared" si="1"/>
        <v>1</v>
      </c>
      <c r="E32" s="9">
        <f t="shared" si="1"/>
        <v>1</v>
      </c>
      <c r="F32" s="10"/>
      <c r="G32" s="9">
        <f t="shared" si="1"/>
        <v>1</v>
      </c>
      <c r="H32" s="9">
        <f t="shared" si="1"/>
        <v>1</v>
      </c>
      <c r="I32" s="9">
        <f t="shared" si="1"/>
        <v>1</v>
      </c>
      <c r="J32" s="9">
        <f t="shared" si="1"/>
        <v>1</v>
      </c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</row>
    <row r="33" spans="1:25" x14ac:dyDescent="0.35">
      <c r="A33" s="35" t="s">
        <v>119</v>
      </c>
      <c r="B33" s="10"/>
      <c r="C33" s="10"/>
      <c r="D33" s="10"/>
      <c r="E33" s="10"/>
      <c r="F33" s="10"/>
      <c r="G33" s="10"/>
      <c r="H33" s="10"/>
      <c r="I33" s="10"/>
      <c r="J33" s="9">
        <f>$B$5</f>
        <v>1</v>
      </c>
      <c r="K33" s="9">
        <f t="shared" ref="K33:R33" si="2">$B$5</f>
        <v>1</v>
      </c>
      <c r="L33" s="9">
        <f t="shared" si="2"/>
        <v>1</v>
      </c>
      <c r="M33" s="9">
        <f t="shared" si="2"/>
        <v>1</v>
      </c>
      <c r="N33" s="10"/>
      <c r="O33" s="9">
        <f t="shared" si="2"/>
        <v>1</v>
      </c>
      <c r="P33" s="9">
        <f t="shared" si="2"/>
        <v>1</v>
      </c>
      <c r="Q33" s="9">
        <f t="shared" si="2"/>
        <v>1</v>
      </c>
      <c r="R33" s="9">
        <f t="shared" si="2"/>
        <v>1</v>
      </c>
      <c r="S33" s="10"/>
      <c r="T33" s="10"/>
      <c r="U33" s="10"/>
      <c r="V33" s="10"/>
      <c r="W33" s="10"/>
      <c r="X33" s="10"/>
      <c r="Y33" s="10"/>
    </row>
    <row r="34" spans="1:25" x14ac:dyDescent="0.35">
      <c r="A34" s="35" t="s">
        <v>120</v>
      </c>
      <c r="B34" s="9">
        <f t="shared" ref="B34" si="3">$B$6</f>
        <v>1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9">
        <f>$B$6</f>
        <v>1</v>
      </c>
      <c r="S34" s="9">
        <f t="shared" ref="S34:Y34" si="4">$B$6</f>
        <v>1</v>
      </c>
      <c r="T34" s="9">
        <f t="shared" si="4"/>
        <v>1</v>
      </c>
      <c r="U34" s="9">
        <f t="shared" si="4"/>
        <v>1</v>
      </c>
      <c r="V34" s="10"/>
      <c r="W34" s="9">
        <f t="shared" si="4"/>
        <v>1</v>
      </c>
      <c r="X34" s="9">
        <f t="shared" si="4"/>
        <v>1</v>
      </c>
      <c r="Y34" s="9">
        <f t="shared" si="4"/>
        <v>1</v>
      </c>
    </row>
    <row r="35" spans="1:25" x14ac:dyDescent="0.35">
      <c r="A35" s="35" t="s">
        <v>121</v>
      </c>
      <c r="B35" s="9">
        <f>$B$7</f>
        <v>4</v>
      </c>
      <c r="C35" s="9">
        <f>$B$7</f>
        <v>4</v>
      </c>
      <c r="D35" s="9">
        <f>$B$7</f>
        <v>4</v>
      </c>
      <c r="E35" s="9">
        <f>$B$7</f>
        <v>4</v>
      </c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</row>
    <row r="36" spans="1:25" x14ac:dyDescent="0.35">
      <c r="A36" s="35" t="s">
        <v>122</v>
      </c>
      <c r="B36" s="10"/>
      <c r="C36" s="9">
        <f>$B$8</f>
        <v>1</v>
      </c>
      <c r="D36" s="9">
        <f t="shared" ref="D36:F36" si="5">$B$8</f>
        <v>1</v>
      </c>
      <c r="E36" s="9">
        <f t="shared" si="5"/>
        <v>1</v>
      </c>
      <c r="F36" s="9">
        <f t="shared" si="5"/>
        <v>1</v>
      </c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</row>
    <row r="37" spans="1:25" x14ac:dyDescent="0.35">
      <c r="A37" s="35" t="s">
        <v>123</v>
      </c>
      <c r="B37" s="10"/>
      <c r="C37" s="10"/>
      <c r="D37" s="9">
        <f>$B$9</f>
        <v>0</v>
      </c>
      <c r="E37" s="9">
        <f t="shared" ref="E37:G37" si="6">$B$9</f>
        <v>0</v>
      </c>
      <c r="F37" s="9">
        <f t="shared" si="6"/>
        <v>0</v>
      </c>
      <c r="G37" s="9">
        <f t="shared" si="6"/>
        <v>0</v>
      </c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</row>
    <row r="38" spans="1:25" x14ac:dyDescent="0.35">
      <c r="A38" s="35" t="s">
        <v>124</v>
      </c>
      <c r="B38" s="10"/>
      <c r="C38" s="10"/>
      <c r="D38" s="10"/>
      <c r="E38" s="9">
        <f>$B$10</f>
        <v>0</v>
      </c>
      <c r="F38" s="9">
        <f t="shared" ref="F38:H38" si="7">$B$10</f>
        <v>0</v>
      </c>
      <c r="G38" s="9">
        <f t="shared" si="7"/>
        <v>0</v>
      </c>
      <c r="H38" s="9">
        <f t="shared" si="7"/>
        <v>0</v>
      </c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</row>
    <row r="39" spans="1:25" x14ac:dyDescent="0.35">
      <c r="A39" s="35" t="s">
        <v>125</v>
      </c>
      <c r="B39" s="10"/>
      <c r="C39" s="10"/>
      <c r="D39" s="10"/>
      <c r="E39" s="10"/>
      <c r="F39" s="9">
        <f>$B$11</f>
        <v>3</v>
      </c>
      <c r="G39" s="9">
        <f t="shared" ref="G39:I39" si="8">$B$11</f>
        <v>3</v>
      </c>
      <c r="H39" s="9">
        <f t="shared" si="8"/>
        <v>3</v>
      </c>
      <c r="I39" s="9">
        <f t="shared" si="8"/>
        <v>3</v>
      </c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</row>
    <row r="40" spans="1:25" x14ac:dyDescent="0.35">
      <c r="A40" s="35" t="s">
        <v>126</v>
      </c>
      <c r="B40" s="10"/>
      <c r="C40" s="10"/>
      <c r="D40" s="10"/>
      <c r="E40" s="10"/>
      <c r="F40" s="10"/>
      <c r="G40" s="9">
        <f>$B$12</f>
        <v>4</v>
      </c>
      <c r="H40" s="9">
        <f t="shared" ref="H40:J40" si="9">$B$12</f>
        <v>4</v>
      </c>
      <c r="I40" s="9">
        <f t="shared" si="9"/>
        <v>4</v>
      </c>
      <c r="J40" s="9">
        <f t="shared" si="9"/>
        <v>4</v>
      </c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</row>
    <row r="41" spans="1:25" x14ac:dyDescent="0.35">
      <c r="A41" s="35" t="s">
        <v>127</v>
      </c>
      <c r="B41" s="10"/>
      <c r="C41" s="10"/>
      <c r="D41" s="10"/>
      <c r="E41" s="10"/>
      <c r="F41" s="10"/>
      <c r="G41" s="10"/>
      <c r="H41" s="9">
        <f>$B$13</f>
        <v>0</v>
      </c>
      <c r="I41" s="9">
        <f t="shared" ref="I41:K41" si="10">$B$13</f>
        <v>0</v>
      </c>
      <c r="J41" s="9">
        <f t="shared" si="10"/>
        <v>0</v>
      </c>
      <c r="K41" s="9">
        <f t="shared" si="10"/>
        <v>0</v>
      </c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</row>
    <row r="42" spans="1:25" x14ac:dyDescent="0.35">
      <c r="A42" s="35" t="s">
        <v>128</v>
      </c>
      <c r="B42" s="10"/>
      <c r="C42" s="10"/>
      <c r="D42" s="10"/>
      <c r="E42" s="10"/>
      <c r="F42" s="10"/>
      <c r="G42" s="10"/>
      <c r="H42" s="10"/>
      <c r="I42" s="9">
        <f>$B$14</f>
        <v>0</v>
      </c>
      <c r="J42" s="9">
        <f t="shared" ref="J42:L42" si="11">$B$14</f>
        <v>0</v>
      </c>
      <c r="K42" s="9">
        <f t="shared" si="11"/>
        <v>0</v>
      </c>
      <c r="L42" s="9">
        <f t="shared" si="11"/>
        <v>0</v>
      </c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</row>
    <row r="43" spans="1:25" x14ac:dyDescent="0.35">
      <c r="A43" s="35" t="s">
        <v>129</v>
      </c>
      <c r="B43" s="10"/>
      <c r="C43" s="10"/>
      <c r="D43" s="10"/>
      <c r="E43" s="10"/>
      <c r="F43" s="10"/>
      <c r="G43" s="10"/>
      <c r="H43" s="10"/>
      <c r="I43" s="10"/>
      <c r="J43" s="9">
        <f>$B$15</f>
        <v>2</v>
      </c>
      <c r="K43" s="9">
        <f t="shared" ref="K43:M43" si="12">$B$15</f>
        <v>2</v>
      </c>
      <c r="L43" s="9">
        <f t="shared" si="12"/>
        <v>2</v>
      </c>
      <c r="M43" s="9">
        <f t="shared" si="12"/>
        <v>2</v>
      </c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</row>
    <row r="44" spans="1:25" x14ac:dyDescent="0.35">
      <c r="A44" s="35" t="s">
        <v>130</v>
      </c>
      <c r="B44" s="10"/>
      <c r="C44" s="10"/>
      <c r="D44" s="10"/>
      <c r="E44" s="10"/>
      <c r="F44" s="10"/>
      <c r="G44" s="10"/>
      <c r="H44" s="10"/>
      <c r="I44" s="10"/>
      <c r="J44" s="10"/>
      <c r="K44" s="9">
        <f>$B$16</f>
        <v>1</v>
      </c>
      <c r="L44" s="9">
        <f t="shared" ref="L44:N44" si="13">$B$16</f>
        <v>1</v>
      </c>
      <c r="M44" s="9">
        <f t="shared" si="13"/>
        <v>1</v>
      </c>
      <c r="N44" s="9">
        <f t="shared" si="13"/>
        <v>1</v>
      </c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</row>
    <row r="45" spans="1:25" x14ac:dyDescent="0.35">
      <c r="A45" s="35" t="s">
        <v>131</v>
      </c>
      <c r="B45" s="10"/>
      <c r="C45" s="10"/>
      <c r="D45" s="10"/>
      <c r="E45" s="10"/>
      <c r="F45" s="10"/>
      <c r="G45" s="10"/>
      <c r="H45" s="10"/>
      <c r="I45" s="10"/>
      <c r="J45" s="10"/>
      <c r="K45" s="10"/>
      <c r="L45" s="9">
        <f>$B$17</f>
        <v>0</v>
      </c>
      <c r="M45" s="9">
        <f t="shared" ref="M45:O45" si="14">$B$17</f>
        <v>0</v>
      </c>
      <c r="N45" s="9">
        <f t="shared" si="14"/>
        <v>0</v>
      </c>
      <c r="O45" s="9">
        <f t="shared" si="14"/>
        <v>0</v>
      </c>
      <c r="P45" s="10"/>
      <c r="Q45" s="10"/>
      <c r="R45" s="10"/>
      <c r="S45" s="10"/>
      <c r="T45" s="10"/>
      <c r="U45" s="10"/>
      <c r="V45" s="10"/>
      <c r="W45" s="10"/>
      <c r="X45" s="10"/>
      <c r="Y45" s="10"/>
    </row>
    <row r="46" spans="1:25" x14ac:dyDescent="0.35">
      <c r="A46" s="35" t="s">
        <v>132</v>
      </c>
      <c r="B46" s="10"/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9">
        <f>$B$18</f>
        <v>3</v>
      </c>
      <c r="N46" s="9">
        <f t="shared" ref="N46:P46" si="15">$B$18</f>
        <v>3</v>
      </c>
      <c r="O46" s="9">
        <f t="shared" si="15"/>
        <v>3</v>
      </c>
      <c r="P46" s="9">
        <f t="shared" si="15"/>
        <v>3</v>
      </c>
      <c r="Q46" s="10"/>
      <c r="R46" s="10"/>
      <c r="S46" s="10"/>
      <c r="T46" s="10"/>
      <c r="U46" s="10"/>
      <c r="V46" s="10"/>
      <c r="W46" s="10"/>
      <c r="X46" s="10"/>
      <c r="Y46" s="10"/>
    </row>
    <row r="47" spans="1:25" x14ac:dyDescent="0.35">
      <c r="A47" s="35" t="s">
        <v>133</v>
      </c>
      <c r="B47" s="10"/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9">
        <f>$B$19</f>
        <v>3</v>
      </c>
      <c r="O47" s="9">
        <f t="shared" ref="O47:Q47" si="16">$B$19</f>
        <v>3</v>
      </c>
      <c r="P47" s="9">
        <f t="shared" si="16"/>
        <v>3</v>
      </c>
      <c r="Q47" s="9">
        <f t="shared" si="16"/>
        <v>3</v>
      </c>
      <c r="R47" s="10"/>
      <c r="S47" s="10"/>
      <c r="T47" s="10"/>
      <c r="U47" s="10"/>
      <c r="V47" s="10"/>
      <c r="W47" s="10"/>
      <c r="X47" s="10"/>
      <c r="Y47" s="10"/>
    </row>
    <row r="48" spans="1:25" x14ac:dyDescent="0.35">
      <c r="A48" s="35" t="s">
        <v>134</v>
      </c>
      <c r="B48" s="10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9">
        <f>$B$20</f>
        <v>0</v>
      </c>
      <c r="P48" s="9">
        <f t="shared" ref="P48:R48" si="17">$B$20</f>
        <v>0</v>
      </c>
      <c r="Q48" s="9">
        <f t="shared" si="17"/>
        <v>0</v>
      </c>
      <c r="R48" s="9">
        <f t="shared" si="17"/>
        <v>0</v>
      </c>
      <c r="S48" s="10"/>
      <c r="T48" s="10"/>
      <c r="U48" s="10"/>
      <c r="V48" s="10"/>
      <c r="W48" s="10"/>
      <c r="X48" s="10"/>
      <c r="Y48" s="10"/>
    </row>
    <row r="49" spans="1:25" x14ac:dyDescent="0.35">
      <c r="A49" s="35" t="s">
        <v>135</v>
      </c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9">
        <f>$B$21</f>
        <v>0</v>
      </c>
      <c r="Q49" s="9">
        <f t="shared" ref="Q49:S49" si="18">$B$21</f>
        <v>0</v>
      </c>
      <c r="R49" s="9">
        <f t="shared" si="18"/>
        <v>0</v>
      </c>
      <c r="S49" s="9">
        <f t="shared" si="18"/>
        <v>0</v>
      </c>
      <c r="T49" s="10"/>
      <c r="U49" s="10"/>
      <c r="V49" s="10"/>
      <c r="W49" s="10"/>
      <c r="X49" s="10"/>
      <c r="Y49" s="10"/>
    </row>
    <row r="50" spans="1:25" x14ac:dyDescent="0.35">
      <c r="A50" s="35" t="s">
        <v>136</v>
      </c>
      <c r="B50" s="10"/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9">
        <f>$B$22</f>
        <v>0</v>
      </c>
      <c r="R50" s="9">
        <f t="shared" ref="R50:T50" si="19">$B$22</f>
        <v>0</v>
      </c>
      <c r="S50" s="9">
        <f t="shared" si="19"/>
        <v>0</v>
      </c>
      <c r="T50" s="9">
        <f t="shared" si="19"/>
        <v>0</v>
      </c>
      <c r="U50" s="10"/>
      <c r="V50" s="10"/>
      <c r="W50" s="10"/>
      <c r="X50" s="10"/>
      <c r="Y50" s="10"/>
    </row>
    <row r="51" spans="1:25" x14ac:dyDescent="0.35">
      <c r="A51" s="35" t="s">
        <v>137</v>
      </c>
      <c r="B51" s="10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9">
        <f>$B$23</f>
        <v>2</v>
      </c>
      <c r="S51" s="9">
        <f t="shared" ref="S51:U51" si="20">$B$23</f>
        <v>2</v>
      </c>
      <c r="T51" s="9">
        <f t="shared" si="20"/>
        <v>2</v>
      </c>
      <c r="U51" s="9">
        <f t="shared" si="20"/>
        <v>2</v>
      </c>
      <c r="V51" s="10"/>
      <c r="W51" s="10"/>
      <c r="X51" s="10"/>
      <c r="Y51" s="10"/>
    </row>
    <row r="52" spans="1:25" x14ac:dyDescent="0.35">
      <c r="A52" s="35" t="s">
        <v>138</v>
      </c>
      <c r="B52" s="10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9">
        <f>$B$24</f>
        <v>1</v>
      </c>
      <c r="T52" s="9">
        <f t="shared" ref="T52:V52" si="21">$B$24</f>
        <v>1</v>
      </c>
      <c r="U52" s="9">
        <f t="shared" si="21"/>
        <v>1</v>
      </c>
      <c r="V52" s="9">
        <f t="shared" si="21"/>
        <v>1</v>
      </c>
      <c r="W52" s="10"/>
      <c r="X52" s="10"/>
      <c r="Y52" s="10"/>
    </row>
    <row r="53" spans="1:25" x14ac:dyDescent="0.35">
      <c r="A53" s="35" t="s">
        <v>139</v>
      </c>
      <c r="B53" s="10"/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9">
        <f>$B$25</f>
        <v>0</v>
      </c>
      <c r="U53" s="9">
        <f t="shared" ref="U53:W53" si="22">$B$25</f>
        <v>0</v>
      </c>
      <c r="V53" s="9">
        <f t="shared" si="22"/>
        <v>0</v>
      </c>
      <c r="W53" s="9">
        <f t="shared" si="22"/>
        <v>0</v>
      </c>
      <c r="X53" s="10"/>
      <c r="Y53" s="10"/>
    </row>
    <row r="54" spans="1:25" x14ac:dyDescent="0.35">
      <c r="A54" s="35" t="s">
        <v>140</v>
      </c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9">
        <f>$B$26</f>
        <v>0</v>
      </c>
      <c r="V54" s="9">
        <f t="shared" ref="V54:X54" si="23">$B$26</f>
        <v>0</v>
      </c>
      <c r="W54" s="9">
        <f t="shared" si="23"/>
        <v>0</v>
      </c>
      <c r="X54" s="9">
        <f t="shared" si="23"/>
        <v>0</v>
      </c>
      <c r="Y54" s="10"/>
    </row>
    <row r="55" spans="1:25" x14ac:dyDescent="0.35">
      <c r="A55" s="35" t="s">
        <v>141</v>
      </c>
      <c r="B55" s="10"/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9">
        <f>$B$27</f>
        <v>2</v>
      </c>
      <c r="W55" s="9">
        <f t="shared" ref="W55:Y55" si="24">$B$27</f>
        <v>2</v>
      </c>
      <c r="X55" s="9">
        <f t="shared" si="24"/>
        <v>2</v>
      </c>
      <c r="Y55" s="9">
        <f t="shared" si="24"/>
        <v>2</v>
      </c>
    </row>
    <row r="57" spans="1:25" x14ac:dyDescent="0.35">
      <c r="A57" s="4" t="s">
        <v>16</v>
      </c>
      <c r="B57" s="12"/>
    </row>
    <row r="58" spans="1:25" x14ac:dyDescent="0.35">
      <c r="A58" s="52" t="s">
        <v>17</v>
      </c>
      <c r="B58" s="53">
        <f>SUMPRODUCT(B4:B27,C4:C27)</f>
        <v>2088</v>
      </c>
    </row>
    <row r="59" spans="1:25" x14ac:dyDescent="0.35">
      <c r="A59" s="13"/>
      <c r="B59" s="11"/>
      <c r="C59" s="11"/>
      <c r="D59" s="11"/>
    </row>
    <row r="60" spans="1:25" x14ac:dyDescent="0.35">
      <c r="A60" s="14" t="s">
        <v>18</v>
      </c>
      <c r="B60" s="15" t="s">
        <v>19</v>
      </c>
      <c r="C60" s="15"/>
      <c r="D60" s="15" t="s">
        <v>20</v>
      </c>
    </row>
    <row r="61" spans="1:25" x14ac:dyDescent="0.35">
      <c r="A61" s="35" t="s">
        <v>56</v>
      </c>
      <c r="B61" s="33">
        <f>B4+B5+B7</f>
        <v>6</v>
      </c>
      <c r="C61" s="16" t="s">
        <v>21</v>
      </c>
      <c r="D61" s="17">
        <v>6</v>
      </c>
    </row>
    <row r="62" spans="1:25" x14ac:dyDescent="0.35">
      <c r="A62" s="35" t="s">
        <v>53</v>
      </c>
      <c r="B62" s="34">
        <f>B4+B7+B8</f>
        <v>6</v>
      </c>
      <c r="C62" s="12" t="s">
        <v>21</v>
      </c>
      <c r="D62" s="18">
        <v>6</v>
      </c>
    </row>
    <row r="63" spans="1:25" x14ac:dyDescent="0.35">
      <c r="A63" s="35" t="s">
        <v>54</v>
      </c>
      <c r="B63" s="34">
        <f>B4+SUM(B7:B9)</f>
        <v>6</v>
      </c>
      <c r="C63" s="12" t="s">
        <v>21</v>
      </c>
      <c r="D63" s="18">
        <v>6</v>
      </c>
    </row>
    <row r="64" spans="1:25" x14ac:dyDescent="0.35">
      <c r="A64" s="35" t="s">
        <v>55</v>
      </c>
      <c r="B64" s="34">
        <f>B4+SUM(B7:B10)</f>
        <v>6</v>
      </c>
      <c r="C64" s="12" t="s">
        <v>21</v>
      </c>
      <c r="D64" s="18">
        <v>6</v>
      </c>
    </row>
    <row r="65" spans="1:4" x14ac:dyDescent="0.35">
      <c r="A65" s="35" t="s">
        <v>57</v>
      </c>
      <c r="B65" s="34">
        <f>SUM(B8:B11)</f>
        <v>4</v>
      </c>
      <c r="C65" s="12" t="s">
        <v>21</v>
      </c>
      <c r="D65" s="18">
        <v>4</v>
      </c>
    </row>
    <row r="66" spans="1:4" x14ac:dyDescent="0.35">
      <c r="A66" s="35" t="s">
        <v>58</v>
      </c>
      <c r="B66" s="34">
        <f>B4+SUM(B9:B12)</f>
        <v>8</v>
      </c>
      <c r="C66" s="12" t="s">
        <v>21</v>
      </c>
      <c r="D66" s="18">
        <v>4</v>
      </c>
    </row>
    <row r="67" spans="1:4" x14ac:dyDescent="0.35">
      <c r="A67" s="35" t="s">
        <v>59</v>
      </c>
      <c r="B67" s="34">
        <f>B4+SUM(B10:B13)</f>
        <v>8</v>
      </c>
      <c r="C67" s="12" t="s">
        <v>21</v>
      </c>
      <c r="D67" s="18">
        <v>8</v>
      </c>
    </row>
    <row r="68" spans="1:4" x14ac:dyDescent="0.35">
      <c r="A68" s="35" t="s">
        <v>60</v>
      </c>
      <c r="B68" s="34">
        <f>B4+SUM(B11:B14)</f>
        <v>8</v>
      </c>
      <c r="C68" s="12" t="s">
        <v>21</v>
      </c>
      <c r="D68" s="18">
        <v>8</v>
      </c>
    </row>
    <row r="69" spans="1:4" x14ac:dyDescent="0.35">
      <c r="A69" s="35" t="s">
        <v>61</v>
      </c>
      <c r="B69" s="34">
        <f>B4+B5+SUM(B12:B15)</f>
        <v>8</v>
      </c>
      <c r="C69" s="12" t="s">
        <v>21</v>
      </c>
      <c r="D69" s="18">
        <v>8</v>
      </c>
    </row>
    <row r="70" spans="1:4" x14ac:dyDescent="0.35">
      <c r="A70" s="35" t="s">
        <v>62</v>
      </c>
      <c r="B70" s="34">
        <f>B5+SUM(B13:B16)</f>
        <v>4</v>
      </c>
      <c r="C70" s="12" t="s">
        <v>21</v>
      </c>
      <c r="D70" s="18">
        <v>4</v>
      </c>
    </row>
    <row r="71" spans="1:4" x14ac:dyDescent="0.35">
      <c r="A71" s="35" t="s">
        <v>63</v>
      </c>
      <c r="B71" s="34">
        <f>B5+SUM(B14:B17)</f>
        <v>4</v>
      </c>
      <c r="C71" s="12" t="s">
        <v>21</v>
      </c>
      <c r="D71" s="18">
        <v>4</v>
      </c>
    </row>
    <row r="72" spans="1:4" x14ac:dyDescent="0.35">
      <c r="A72" s="35" t="s">
        <v>64</v>
      </c>
      <c r="B72" s="34">
        <f>B5+SUM(B15:B18)</f>
        <v>7</v>
      </c>
      <c r="C72" s="12" t="s">
        <v>21</v>
      </c>
      <c r="D72" s="18">
        <v>4</v>
      </c>
    </row>
    <row r="73" spans="1:4" x14ac:dyDescent="0.35">
      <c r="A73" s="35" t="s">
        <v>65</v>
      </c>
      <c r="B73" s="34">
        <f>SUM(B16:B19)</f>
        <v>7</v>
      </c>
      <c r="C73" s="12" t="s">
        <v>21</v>
      </c>
      <c r="D73" s="18">
        <v>7</v>
      </c>
    </row>
    <row r="74" spans="1:4" x14ac:dyDescent="0.35">
      <c r="A74" s="35" t="s">
        <v>66</v>
      </c>
      <c r="B74" s="34">
        <f>B5+SUM(B17:B20)</f>
        <v>7</v>
      </c>
      <c r="C74" s="12" t="s">
        <v>21</v>
      </c>
      <c r="D74" s="18">
        <v>7</v>
      </c>
    </row>
    <row r="75" spans="1:4" x14ac:dyDescent="0.35">
      <c r="A75" s="36" t="s">
        <v>67</v>
      </c>
      <c r="B75" s="34">
        <f>B5+SUM(B18:B21)</f>
        <v>7</v>
      </c>
      <c r="C75" s="12" t="s">
        <v>21</v>
      </c>
      <c r="D75" s="18">
        <v>7</v>
      </c>
    </row>
    <row r="76" spans="1:4" x14ac:dyDescent="0.35">
      <c r="A76" s="35" t="s">
        <v>68</v>
      </c>
      <c r="B76" s="34">
        <f>B5+SUM(B19:B22)</f>
        <v>4</v>
      </c>
      <c r="C76" s="12" t="s">
        <v>21</v>
      </c>
      <c r="D76" s="18">
        <v>4</v>
      </c>
    </row>
    <row r="77" spans="1:4" x14ac:dyDescent="0.35">
      <c r="A77" s="35" t="s">
        <v>69</v>
      </c>
      <c r="B77" s="34">
        <f>B5+B6+SUM(B20:B23)</f>
        <v>4</v>
      </c>
      <c r="C77" s="12" t="s">
        <v>21</v>
      </c>
      <c r="D77" s="18">
        <v>4</v>
      </c>
    </row>
    <row r="78" spans="1:4" x14ac:dyDescent="0.35">
      <c r="A78" s="35" t="s">
        <v>70</v>
      </c>
      <c r="B78" s="34">
        <f>B6+SUM(B21:B24)</f>
        <v>4</v>
      </c>
      <c r="C78" s="12" t="s">
        <v>21</v>
      </c>
      <c r="D78" s="18">
        <v>4</v>
      </c>
    </row>
    <row r="79" spans="1:4" x14ac:dyDescent="0.35">
      <c r="A79" s="35" t="s">
        <v>71</v>
      </c>
      <c r="B79" s="34">
        <f>B6+SUM(B22:B25)</f>
        <v>4</v>
      </c>
      <c r="C79" s="12" t="s">
        <v>21</v>
      </c>
      <c r="D79" s="18">
        <v>4</v>
      </c>
    </row>
    <row r="80" spans="1:4" x14ac:dyDescent="0.35">
      <c r="A80" s="35" t="s">
        <v>72</v>
      </c>
      <c r="B80" s="34">
        <f>B6+SUM(B23:B26)</f>
        <v>4</v>
      </c>
      <c r="C80" s="12" t="s">
        <v>21</v>
      </c>
      <c r="D80" s="18">
        <v>3</v>
      </c>
    </row>
    <row r="81" spans="1:4" x14ac:dyDescent="0.35">
      <c r="A81" s="35" t="s">
        <v>73</v>
      </c>
      <c r="B81" s="34">
        <f>SUM(B24:B27)</f>
        <v>3</v>
      </c>
      <c r="C81" s="12" t="s">
        <v>21</v>
      </c>
      <c r="D81" s="18">
        <v>3</v>
      </c>
    </row>
    <row r="82" spans="1:4" x14ac:dyDescent="0.35">
      <c r="A82" s="35" t="s">
        <v>74</v>
      </c>
      <c r="B82" s="34">
        <f>B6+SUM(B25:B27)</f>
        <v>3</v>
      </c>
      <c r="C82" s="12" t="s">
        <v>21</v>
      </c>
      <c r="D82" s="18">
        <v>3</v>
      </c>
    </row>
    <row r="83" spans="1:4" x14ac:dyDescent="0.35">
      <c r="A83" s="35" t="s">
        <v>75</v>
      </c>
      <c r="B83" s="34">
        <f>B6+SUM(B26:B27)</f>
        <v>3</v>
      </c>
      <c r="C83" s="12" t="s">
        <v>21</v>
      </c>
      <c r="D83" s="18">
        <v>3</v>
      </c>
    </row>
    <row r="84" spans="1:4" x14ac:dyDescent="0.35">
      <c r="A84" s="35" t="s">
        <v>76</v>
      </c>
      <c r="B84" s="34">
        <f>B6+B27</f>
        <v>3</v>
      </c>
      <c r="C84" s="12" t="s">
        <v>21</v>
      </c>
      <c r="D84" s="18">
        <v>3</v>
      </c>
    </row>
    <row r="85" spans="1:4" x14ac:dyDescent="0.35">
      <c r="A85" s="35" t="s">
        <v>77</v>
      </c>
      <c r="B85" s="34">
        <f>B4</f>
        <v>1</v>
      </c>
      <c r="C85" s="12" t="s">
        <v>21</v>
      </c>
      <c r="D85" s="18">
        <v>1</v>
      </c>
    </row>
    <row r="86" spans="1:4" x14ac:dyDescent="0.35">
      <c r="A86" s="35" t="s">
        <v>78</v>
      </c>
      <c r="B86" s="34">
        <f>B5</f>
        <v>1</v>
      </c>
      <c r="C86" s="12" t="s">
        <v>21</v>
      </c>
      <c r="D86" s="18">
        <v>1</v>
      </c>
    </row>
    <row r="87" spans="1:4" x14ac:dyDescent="0.35">
      <c r="A87" s="35" t="s">
        <v>79</v>
      </c>
      <c r="B87" s="34">
        <f>B6</f>
        <v>1</v>
      </c>
      <c r="C87" s="12" t="s">
        <v>21</v>
      </c>
      <c r="D87" s="18">
        <v>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15"/>
  <sheetViews>
    <sheetView workbookViewId="0"/>
  </sheetViews>
  <sheetFormatPr defaultColWidth="8.83203125" defaultRowHeight="15.5" x14ac:dyDescent="0.35"/>
  <sheetData>
    <row r="1" spans="1:2" x14ac:dyDescent="0.35">
      <c r="A1">
        <v>1</v>
      </c>
    </row>
    <row r="2" spans="1:2" x14ac:dyDescent="0.35">
      <c r="A2" t="s">
        <v>149</v>
      </c>
    </row>
    <row r="3" spans="1:2" x14ac:dyDescent="0.35">
      <c r="A3">
        <v>1</v>
      </c>
    </row>
    <row r="4" spans="1:2" x14ac:dyDescent="0.35">
      <c r="A4">
        <v>0</v>
      </c>
    </row>
    <row r="5" spans="1:2" x14ac:dyDescent="0.35">
      <c r="A5">
        <v>50</v>
      </c>
    </row>
    <row r="6" spans="1:2" x14ac:dyDescent="0.35">
      <c r="A6">
        <v>5</v>
      </c>
    </row>
    <row r="8" spans="1:2" x14ac:dyDescent="0.35">
      <c r="A8" s="39"/>
      <c r="B8" s="39"/>
    </row>
    <row r="9" spans="1:2" x14ac:dyDescent="0.35">
      <c r="A9" t="s">
        <v>147</v>
      </c>
    </row>
    <row r="10" spans="1:2" x14ac:dyDescent="0.35">
      <c r="A10" t="s">
        <v>148</v>
      </c>
    </row>
    <row r="15" spans="1:2" x14ac:dyDescent="0.35">
      <c r="B15" s="39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Y96"/>
  <sheetViews>
    <sheetView tabSelected="1" topLeftCell="A68" zoomScale="80" zoomScaleNormal="80" workbookViewId="0">
      <selection activeCell="A97" sqref="A97"/>
    </sheetView>
  </sheetViews>
  <sheetFormatPr defaultColWidth="11" defaultRowHeight="15.5" x14ac:dyDescent="0.35"/>
  <cols>
    <col min="1" max="1" width="43" customWidth="1"/>
    <col min="4" max="4" width="13" customWidth="1"/>
  </cols>
  <sheetData>
    <row r="1" spans="1:8" x14ac:dyDescent="0.35">
      <c r="A1" s="1" t="s">
        <v>0</v>
      </c>
      <c r="B1" s="2"/>
      <c r="C1" s="2"/>
      <c r="D1" s="2"/>
      <c r="E1" s="2"/>
      <c r="F1" s="2"/>
      <c r="G1" s="2"/>
      <c r="H1" s="2"/>
    </row>
    <row r="2" spans="1:8" x14ac:dyDescent="0.35">
      <c r="A2" s="3"/>
      <c r="B2" s="2"/>
      <c r="C2" s="2"/>
      <c r="D2" s="2"/>
      <c r="E2" s="2"/>
      <c r="F2" s="2"/>
      <c r="G2" s="2"/>
      <c r="H2" s="2"/>
    </row>
    <row r="3" spans="1:8" x14ac:dyDescent="0.35">
      <c r="A3" s="4" t="s">
        <v>1</v>
      </c>
      <c r="B3" s="4" t="s">
        <v>2</v>
      </c>
      <c r="C3" s="4" t="s">
        <v>3</v>
      </c>
      <c r="E3" s="4" t="s">
        <v>145</v>
      </c>
      <c r="F3" s="2"/>
      <c r="G3" s="2"/>
      <c r="H3" s="2"/>
    </row>
    <row r="4" spans="1:8" ht="16" x14ac:dyDescent="0.4">
      <c r="A4" s="35" t="s">
        <v>28</v>
      </c>
      <c r="B4" s="5">
        <v>1</v>
      </c>
      <c r="C4" s="6">
        <f>8*$E$4</f>
        <v>176</v>
      </c>
      <c r="E4" s="38">
        <v>22</v>
      </c>
      <c r="F4" s="2"/>
      <c r="G4" s="2"/>
      <c r="H4" s="2"/>
    </row>
    <row r="5" spans="1:8" ht="16" x14ac:dyDescent="0.4">
      <c r="A5" s="35" t="s">
        <v>29</v>
      </c>
      <c r="B5" s="5">
        <v>1</v>
      </c>
      <c r="C5" s="6">
        <f>8*$E$4</f>
        <v>176</v>
      </c>
      <c r="E5" s="4" t="s">
        <v>146</v>
      </c>
      <c r="F5" s="2"/>
      <c r="G5" s="2"/>
      <c r="H5" s="2"/>
    </row>
    <row r="6" spans="1:8" ht="16" x14ac:dyDescent="0.4">
      <c r="A6" s="35" t="s">
        <v>30</v>
      </c>
      <c r="B6" s="5">
        <v>1</v>
      </c>
      <c r="C6" s="6">
        <f>8*$E$4</f>
        <v>176</v>
      </c>
      <c r="E6" s="38">
        <f>15</f>
        <v>15</v>
      </c>
      <c r="F6" s="2"/>
      <c r="G6" s="2"/>
      <c r="H6" s="2"/>
    </row>
    <row r="7" spans="1:8" ht="16" x14ac:dyDescent="0.4">
      <c r="A7" s="35" t="s">
        <v>31</v>
      </c>
      <c r="B7" s="5">
        <v>3</v>
      </c>
      <c r="C7" s="6">
        <f t="shared" ref="C7:C27" si="0">4*$E$6</f>
        <v>60</v>
      </c>
      <c r="E7" s="2"/>
      <c r="F7" s="2"/>
      <c r="G7" s="2"/>
      <c r="H7" s="2"/>
    </row>
    <row r="8" spans="1:8" ht="16" x14ac:dyDescent="0.4">
      <c r="A8" s="35" t="s">
        <v>32</v>
      </c>
      <c r="B8" s="5">
        <v>1</v>
      </c>
      <c r="C8" s="6">
        <f t="shared" si="0"/>
        <v>60</v>
      </c>
      <c r="E8" s="2"/>
      <c r="F8" s="2"/>
      <c r="G8" s="2"/>
      <c r="H8" s="2"/>
    </row>
    <row r="9" spans="1:8" ht="16" x14ac:dyDescent="0.4">
      <c r="A9" s="35" t="s">
        <v>33</v>
      </c>
      <c r="B9" s="5">
        <v>0</v>
      </c>
      <c r="C9" s="6">
        <f t="shared" si="0"/>
        <v>60</v>
      </c>
      <c r="E9" s="2"/>
      <c r="F9" s="2"/>
      <c r="G9" s="2"/>
      <c r="H9" s="2"/>
    </row>
    <row r="10" spans="1:8" ht="16" x14ac:dyDescent="0.4">
      <c r="A10" s="35" t="s">
        <v>34</v>
      </c>
      <c r="B10" s="5">
        <v>0</v>
      </c>
      <c r="C10" s="6">
        <f t="shared" si="0"/>
        <v>60</v>
      </c>
      <c r="E10" s="2"/>
      <c r="F10" s="2"/>
      <c r="G10" s="2"/>
      <c r="H10" s="2"/>
    </row>
    <row r="11" spans="1:8" ht="16" x14ac:dyDescent="0.4">
      <c r="A11" s="35" t="s">
        <v>35</v>
      </c>
      <c r="B11" s="5">
        <v>2</v>
      </c>
      <c r="C11" s="6">
        <f t="shared" si="0"/>
        <v>60</v>
      </c>
      <c r="E11" s="2"/>
      <c r="F11" s="2"/>
      <c r="G11" s="2"/>
      <c r="H11" s="2"/>
    </row>
    <row r="12" spans="1:8" ht="16" x14ac:dyDescent="0.4">
      <c r="A12" s="35" t="s">
        <v>36</v>
      </c>
      <c r="B12" s="5">
        <v>4</v>
      </c>
      <c r="C12" s="6">
        <f t="shared" si="0"/>
        <v>60</v>
      </c>
      <c r="E12" s="2"/>
      <c r="F12" s="2"/>
      <c r="G12" s="2"/>
      <c r="H12" s="2"/>
    </row>
    <row r="13" spans="1:8" ht="16" x14ac:dyDescent="0.4">
      <c r="A13" s="35" t="s">
        <v>37</v>
      </c>
      <c r="B13" s="5">
        <v>0</v>
      </c>
      <c r="C13" s="6">
        <f t="shared" si="0"/>
        <v>60</v>
      </c>
      <c r="E13" s="2"/>
      <c r="F13" s="2"/>
      <c r="G13" s="2"/>
      <c r="H13" s="2"/>
    </row>
    <row r="14" spans="1:8" ht="16" x14ac:dyDescent="0.4">
      <c r="A14" s="35" t="s">
        <v>38</v>
      </c>
      <c r="B14" s="5">
        <v>0</v>
      </c>
      <c r="C14" s="6">
        <f t="shared" si="0"/>
        <v>60</v>
      </c>
      <c r="D14" s="2"/>
      <c r="E14" s="2"/>
      <c r="F14" s="2"/>
      <c r="G14" s="2"/>
      <c r="H14" s="2"/>
    </row>
    <row r="15" spans="1:8" ht="16" x14ac:dyDescent="0.4">
      <c r="A15" s="35" t="s">
        <v>39</v>
      </c>
      <c r="B15" s="5">
        <v>1</v>
      </c>
      <c r="C15" s="6">
        <f t="shared" si="0"/>
        <v>60</v>
      </c>
    </row>
    <row r="16" spans="1:8" ht="16" x14ac:dyDescent="0.4">
      <c r="A16" s="35" t="s">
        <v>40</v>
      </c>
      <c r="B16" s="5">
        <v>1</v>
      </c>
      <c r="C16" s="6">
        <f t="shared" si="0"/>
        <v>60</v>
      </c>
    </row>
    <row r="17" spans="1:25" ht="16" x14ac:dyDescent="0.4">
      <c r="A17" s="35" t="s">
        <v>41</v>
      </c>
      <c r="B17" s="5">
        <v>0</v>
      </c>
      <c r="C17" s="6">
        <f t="shared" si="0"/>
        <v>60</v>
      </c>
    </row>
    <row r="18" spans="1:25" ht="16" x14ac:dyDescent="0.4">
      <c r="A18" s="35" t="s">
        <v>42</v>
      </c>
      <c r="B18" s="5">
        <v>3</v>
      </c>
      <c r="C18" s="6">
        <f t="shared" si="0"/>
        <v>60</v>
      </c>
    </row>
    <row r="19" spans="1:25" ht="16" x14ac:dyDescent="0.4">
      <c r="A19" s="35" t="s">
        <v>43</v>
      </c>
      <c r="B19" s="5">
        <v>2</v>
      </c>
      <c r="C19" s="6">
        <f t="shared" si="0"/>
        <v>60</v>
      </c>
    </row>
    <row r="20" spans="1:25" ht="16" x14ac:dyDescent="0.4">
      <c r="A20" s="35" t="s">
        <v>44</v>
      </c>
      <c r="B20" s="5">
        <v>0</v>
      </c>
      <c r="C20" s="6">
        <f t="shared" si="0"/>
        <v>60</v>
      </c>
    </row>
    <row r="21" spans="1:25" ht="16" x14ac:dyDescent="0.4">
      <c r="A21" s="35" t="s">
        <v>45</v>
      </c>
      <c r="B21" s="5">
        <v>0</v>
      </c>
      <c r="C21" s="6">
        <f t="shared" si="0"/>
        <v>60</v>
      </c>
    </row>
    <row r="22" spans="1:25" ht="16" x14ac:dyDescent="0.4">
      <c r="A22" s="35" t="s">
        <v>46</v>
      </c>
      <c r="B22" s="5">
        <v>0</v>
      </c>
      <c r="C22" s="6">
        <f t="shared" si="0"/>
        <v>60</v>
      </c>
    </row>
    <row r="23" spans="1:25" ht="16" x14ac:dyDescent="0.4">
      <c r="A23" s="35" t="s">
        <v>47</v>
      </c>
      <c r="B23" s="5">
        <v>1</v>
      </c>
      <c r="C23" s="6">
        <f t="shared" si="0"/>
        <v>60</v>
      </c>
    </row>
    <row r="24" spans="1:25" ht="16" x14ac:dyDescent="0.4">
      <c r="A24" s="35" t="s">
        <v>48</v>
      </c>
      <c r="B24" s="5">
        <v>1</v>
      </c>
      <c r="C24" s="6">
        <f t="shared" si="0"/>
        <v>60</v>
      </c>
    </row>
    <row r="25" spans="1:25" ht="16" x14ac:dyDescent="0.4">
      <c r="A25" s="35" t="s">
        <v>49</v>
      </c>
      <c r="B25" s="5">
        <v>0</v>
      </c>
      <c r="C25" s="6">
        <f t="shared" si="0"/>
        <v>60</v>
      </c>
    </row>
    <row r="26" spans="1:25" ht="16" x14ac:dyDescent="0.4">
      <c r="A26" s="35" t="s">
        <v>50</v>
      </c>
      <c r="B26" s="5">
        <v>0</v>
      </c>
      <c r="C26" s="6">
        <f t="shared" si="0"/>
        <v>60</v>
      </c>
    </row>
    <row r="27" spans="1:25" ht="16" x14ac:dyDescent="0.4">
      <c r="A27" s="35" t="s">
        <v>51</v>
      </c>
      <c r="B27" s="5">
        <v>1</v>
      </c>
      <c r="C27" s="6">
        <f t="shared" si="0"/>
        <v>60</v>
      </c>
    </row>
    <row r="28" spans="1:25" x14ac:dyDescent="0.35">
      <c r="A28" s="54" t="s">
        <v>174</v>
      </c>
      <c r="B28" s="58">
        <f>SUM(B4:B27)</f>
        <v>23</v>
      </c>
      <c r="C28" s="57"/>
    </row>
    <row r="30" spans="1:25" x14ac:dyDescent="0.35">
      <c r="A30" s="7" t="s">
        <v>4</v>
      </c>
      <c r="B30" s="2"/>
      <c r="C30" s="2"/>
      <c r="D30" s="2"/>
      <c r="E30" s="2"/>
      <c r="F30" s="2"/>
      <c r="G30" s="2"/>
      <c r="H30" s="2"/>
    </row>
    <row r="31" spans="1:25" x14ac:dyDescent="0.35">
      <c r="A31" s="8"/>
      <c r="B31" s="14" t="s">
        <v>80</v>
      </c>
      <c r="C31" s="14" t="s">
        <v>81</v>
      </c>
      <c r="D31" s="14" t="s">
        <v>82</v>
      </c>
      <c r="E31" s="14" t="s">
        <v>83</v>
      </c>
      <c r="F31" s="14" t="s">
        <v>5</v>
      </c>
      <c r="G31" s="14" t="s">
        <v>6</v>
      </c>
      <c r="H31" s="14" t="s">
        <v>7</v>
      </c>
      <c r="I31" s="14" t="s">
        <v>8</v>
      </c>
      <c r="J31" s="14" t="s">
        <v>9</v>
      </c>
      <c r="K31" s="14" t="s">
        <v>10</v>
      </c>
      <c r="L31" s="14" t="s">
        <v>11</v>
      </c>
      <c r="M31" s="14" t="s">
        <v>12</v>
      </c>
      <c r="N31" s="14" t="s">
        <v>13</v>
      </c>
      <c r="O31" s="14" t="s">
        <v>14</v>
      </c>
      <c r="P31" s="14" t="s">
        <v>15</v>
      </c>
      <c r="Q31" s="14" t="s">
        <v>84</v>
      </c>
      <c r="R31" s="14" t="s">
        <v>85</v>
      </c>
      <c r="S31" s="14" t="s">
        <v>86</v>
      </c>
      <c r="T31" s="14" t="s">
        <v>87</v>
      </c>
      <c r="U31" s="14" t="s">
        <v>88</v>
      </c>
      <c r="V31" s="14" t="s">
        <v>89</v>
      </c>
      <c r="W31" s="14" t="s">
        <v>90</v>
      </c>
      <c r="X31" s="14" t="s">
        <v>91</v>
      </c>
      <c r="Y31" s="14" t="s">
        <v>92</v>
      </c>
    </row>
    <row r="32" spans="1:25" x14ac:dyDescent="0.35">
      <c r="A32" s="35" t="s">
        <v>118</v>
      </c>
      <c r="B32" s="9">
        <f>$B$4</f>
        <v>1</v>
      </c>
      <c r="C32" s="9">
        <f t="shared" ref="C32:J32" si="1">$B$4</f>
        <v>1</v>
      </c>
      <c r="D32" s="9">
        <f t="shared" si="1"/>
        <v>1</v>
      </c>
      <c r="E32" s="9">
        <f t="shared" si="1"/>
        <v>1</v>
      </c>
      <c r="F32" s="10"/>
      <c r="G32" s="9">
        <f t="shared" si="1"/>
        <v>1</v>
      </c>
      <c r="H32" s="9">
        <f t="shared" si="1"/>
        <v>1</v>
      </c>
      <c r="I32" s="9">
        <f t="shared" si="1"/>
        <v>1</v>
      </c>
      <c r="J32" s="9">
        <f t="shared" si="1"/>
        <v>1</v>
      </c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</row>
    <row r="33" spans="1:25" x14ac:dyDescent="0.35">
      <c r="A33" s="35" t="s">
        <v>119</v>
      </c>
      <c r="B33" s="10"/>
      <c r="C33" s="10"/>
      <c r="D33" s="10"/>
      <c r="E33" s="10"/>
      <c r="F33" s="10"/>
      <c r="G33" s="10"/>
      <c r="H33" s="10"/>
      <c r="I33" s="10"/>
      <c r="J33" s="9">
        <f>$B$5</f>
        <v>1</v>
      </c>
      <c r="K33" s="9">
        <f t="shared" ref="K33:R33" si="2">$B$5</f>
        <v>1</v>
      </c>
      <c r="L33" s="9">
        <f t="shared" si="2"/>
        <v>1</v>
      </c>
      <c r="M33" s="9">
        <f t="shared" si="2"/>
        <v>1</v>
      </c>
      <c r="N33" s="10"/>
      <c r="O33" s="9">
        <f t="shared" si="2"/>
        <v>1</v>
      </c>
      <c r="P33" s="9">
        <f t="shared" si="2"/>
        <v>1</v>
      </c>
      <c r="Q33" s="9">
        <f t="shared" si="2"/>
        <v>1</v>
      </c>
      <c r="R33" s="9">
        <f t="shared" si="2"/>
        <v>1</v>
      </c>
      <c r="S33" s="10"/>
      <c r="T33" s="10"/>
      <c r="U33" s="10"/>
      <c r="V33" s="10"/>
      <c r="W33" s="10"/>
      <c r="X33" s="10"/>
      <c r="Y33" s="10"/>
    </row>
    <row r="34" spans="1:25" x14ac:dyDescent="0.35">
      <c r="A34" s="35" t="s">
        <v>120</v>
      </c>
      <c r="B34" s="9">
        <f t="shared" ref="B34" si="3">$B$6</f>
        <v>1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9">
        <f>$B$6</f>
        <v>1</v>
      </c>
      <c r="S34" s="9">
        <f t="shared" ref="S34:Y34" si="4">$B$6</f>
        <v>1</v>
      </c>
      <c r="T34" s="9">
        <f t="shared" si="4"/>
        <v>1</v>
      </c>
      <c r="U34" s="9">
        <f t="shared" si="4"/>
        <v>1</v>
      </c>
      <c r="V34" s="10"/>
      <c r="W34" s="9">
        <f t="shared" si="4"/>
        <v>1</v>
      </c>
      <c r="X34" s="9">
        <f t="shared" si="4"/>
        <v>1</v>
      </c>
      <c r="Y34" s="9">
        <f t="shared" si="4"/>
        <v>1</v>
      </c>
    </row>
    <row r="35" spans="1:25" x14ac:dyDescent="0.35">
      <c r="A35" s="35" t="s">
        <v>121</v>
      </c>
      <c r="B35" s="9">
        <f>$B$7</f>
        <v>3</v>
      </c>
      <c r="C35" s="9">
        <f>$B$7</f>
        <v>3</v>
      </c>
      <c r="D35" s="9">
        <f>$B$7</f>
        <v>3</v>
      </c>
      <c r="E35" s="9">
        <f>$B$7</f>
        <v>3</v>
      </c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</row>
    <row r="36" spans="1:25" x14ac:dyDescent="0.35">
      <c r="A36" s="35" t="s">
        <v>122</v>
      </c>
      <c r="B36" s="10"/>
      <c r="C36" s="9">
        <f>$B$8</f>
        <v>1</v>
      </c>
      <c r="D36" s="9">
        <f t="shared" ref="D36:F36" si="5">$B$8</f>
        <v>1</v>
      </c>
      <c r="E36" s="9">
        <f t="shared" si="5"/>
        <v>1</v>
      </c>
      <c r="F36" s="9">
        <f t="shared" si="5"/>
        <v>1</v>
      </c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</row>
    <row r="37" spans="1:25" x14ac:dyDescent="0.35">
      <c r="A37" s="35" t="s">
        <v>123</v>
      </c>
      <c r="B37" s="10"/>
      <c r="C37" s="10"/>
      <c r="D37" s="9">
        <f>$B$9</f>
        <v>0</v>
      </c>
      <c r="E37" s="9">
        <f t="shared" ref="E37:G37" si="6">$B$9</f>
        <v>0</v>
      </c>
      <c r="F37" s="9">
        <f t="shared" si="6"/>
        <v>0</v>
      </c>
      <c r="G37" s="9">
        <f t="shared" si="6"/>
        <v>0</v>
      </c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</row>
    <row r="38" spans="1:25" x14ac:dyDescent="0.35">
      <c r="A38" s="35" t="s">
        <v>124</v>
      </c>
      <c r="B38" s="10"/>
      <c r="C38" s="10"/>
      <c r="D38" s="10"/>
      <c r="E38" s="9">
        <f>$B$10</f>
        <v>0</v>
      </c>
      <c r="F38" s="9">
        <f t="shared" ref="F38:H38" si="7">$B$10</f>
        <v>0</v>
      </c>
      <c r="G38" s="9">
        <f t="shared" si="7"/>
        <v>0</v>
      </c>
      <c r="H38" s="9">
        <f t="shared" si="7"/>
        <v>0</v>
      </c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</row>
    <row r="39" spans="1:25" x14ac:dyDescent="0.35">
      <c r="A39" s="35" t="s">
        <v>125</v>
      </c>
      <c r="B39" s="10"/>
      <c r="C39" s="10"/>
      <c r="D39" s="10"/>
      <c r="E39" s="10"/>
      <c r="F39" s="9">
        <f>$B$11</f>
        <v>2</v>
      </c>
      <c r="G39" s="9">
        <f t="shared" ref="G39:I39" si="8">$B$11</f>
        <v>2</v>
      </c>
      <c r="H39" s="9">
        <f t="shared" si="8"/>
        <v>2</v>
      </c>
      <c r="I39" s="9">
        <f t="shared" si="8"/>
        <v>2</v>
      </c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</row>
    <row r="40" spans="1:25" x14ac:dyDescent="0.35">
      <c r="A40" s="35" t="s">
        <v>126</v>
      </c>
      <c r="B40" s="10"/>
      <c r="C40" s="10"/>
      <c r="D40" s="10"/>
      <c r="E40" s="10"/>
      <c r="F40" s="10"/>
      <c r="G40" s="9">
        <f>$B$12</f>
        <v>4</v>
      </c>
      <c r="H40" s="9">
        <f t="shared" ref="H40:J40" si="9">$B$12</f>
        <v>4</v>
      </c>
      <c r="I40" s="9">
        <f t="shared" si="9"/>
        <v>4</v>
      </c>
      <c r="J40" s="9">
        <f t="shared" si="9"/>
        <v>4</v>
      </c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</row>
    <row r="41" spans="1:25" x14ac:dyDescent="0.35">
      <c r="A41" s="35" t="s">
        <v>127</v>
      </c>
      <c r="B41" s="10"/>
      <c r="C41" s="10"/>
      <c r="D41" s="10"/>
      <c r="E41" s="10"/>
      <c r="F41" s="10"/>
      <c r="G41" s="10"/>
      <c r="H41" s="9">
        <f>$B$13</f>
        <v>0</v>
      </c>
      <c r="I41" s="9">
        <f t="shared" ref="I41:K41" si="10">$B$13</f>
        <v>0</v>
      </c>
      <c r="J41" s="9">
        <f t="shared" si="10"/>
        <v>0</v>
      </c>
      <c r="K41" s="9">
        <f t="shared" si="10"/>
        <v>0</v>
      </c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</row>
    <row r="42" spans="1:25" x14ac:dyDescent="0.35">
      <c r="A42" s="35" t="s">
        <v>128</v>
      </c>
      <c r="B42" s="10"/>
      <c r="C42" s="10"/>
      <c r="D42" s="10"/>
      <c r="E42" s="10"/>
      <c r="F42" s="10"/>
      <c r="G42" s="10"/>
      <c r="H42" s="10"/>
      <c r="I42" s="9">
        <f>$B$14</f>
        <v>0</v>
      </c>
      <c r="J42" s="9">
        <f t="shared" ref="J42:L42" si="11">$B$14</f>
        <v>0</v>
      </c>
      <c r="K42" s="9">
        <f t="shared" si="11"/>
        <v>0</v>
      </c>
      <c r="L42" s="9">
        <f t="shared" si="11"/>
        <v>0</v>
      </c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</row>
    <row r="43" spans="1:25" x14ac:dyDescent="0.35">
      <c r="A43" s="35" t="s">
        <v>129</v>
      </c>
      <c r="B43" s="10"/>
      <c r="C43" s="10"/>
      <c r="D43" s="10"/>
      <c r="E43" s="10"/>
      <c r="F43" s="10"/>
      <c r="G43" s="10"/>
      <c r="H43" s="10"/>
      <c r="I43" s="10"/>
      <c r="J43" s="9">
        <f>$B$15</f>
        <v>1</v>
      </c>
      <c r="K43" s="9">
        <f t="shared" ref="K43:M43" si="12">$B$15</f>
        <v>1</v>
      </c>
      <c r="L43" s="9">
        <f t="shared" si="12"/>
        <v>1</v>
      </c>
      <c r="M43" s="9">
        <f t="shared" si="12"/>
        <v>1</v>
      </c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</row>
    <row r="44" spans="1:25" x14ac:dyDescent="0.35">
      <c r="A44" s="35" t="s">
        <v>130</v>
      </c>
      <c r="B44" s="10"/>
      <c r="C44" s="10"/>
      <c r="D44" s="10"/>
      <c r="E44" s="10"/>
      <c r="F44" s="10"/>
      <c r="G44" s="10"/>
      <c r="H44" s="10"/>
      <c r="I44" s="10"/>
      <c r="J44" s="10"/>
      <c r="K44" s="9">
        <f>$B$16</f>
        <v>1</v>
      </c>
      <c r="L44" s="9">
        <f t="shared" ref="L44:N44" si="13">$B$16</f>
        <v>1</v>
      </c>
      <c r="M44" s="9">
        <f t="shared" si="13"/>
        <v>1</v>
      </c>
      <c r="N44" s="9">
        <f t="shared" si="13"/>
        <v>1</v>
      </c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</row>
    <row r="45" spans="1:25" x14ac:dyDescent="0.35">
      <c r="A45" s="35" t="s">
        <v>131</v>
      </c>
      <c r="B45" s="10"/>
      <c r="C45" s="10"/>
      <c r="D45" s="10"/>
      <c r="E45" s="10"/>
      <c r="F45" s="10"/>
      <c r="G45" s="10"/>
      <c r="H45" s="10"/>
      <c r="I45" s="10"/>
      <c r="J45" s="10"/>
      <c r="K45" s="10"/>
      <c r="L45" s="9">
        <f>$B$17</f>
        <v>0</v>
      </c>
      <c r="M45" s="9">
        <f t="shared" ref="M45:O45" si="14">$B$17</f>
        <v>0</v>
      </c>
      <c r="N45" s="9">
        <f t="shared" si="14"/>
        <v>0</v>
      </c>
      <c r="O45" s="9">
        <f t="shared" si="14"/>
        <v>0</v>
      </c>
      <c r="P45" s="10"/>
      <c r="Q45" s="10"/>
      <c r="R45" s="10"/>
      <c r="S45" s="10"/>
      <c r="T45" s="10"/>
      <c r="U45" s="10"/>
      <c r="V45" s="10"/>
      <c r="W45" s="10"/>
      <c r="X45" s="10"/>
      <c r="Y45" s="10"/>
    </row>
    <row r="46" spans="1:25" x14ac:dyDescent="0.35">
      <c r="A46" s="35" t="s">
        <v>132</v>
      </c>
      <c r="B46" s="10"/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9">
        <f>$B$18</f>
        <v>3</v>
      </c>
      <c r="N46" s="9">
        <f t="shared" ref="N46:P46" si="15">$B$18</f>
        <v>3</v>
      </c>
      <c r="O46" s="9">
        <f t="shared" si="15"/>
        <v>3</v>
      </c>
      <c r="P46" s="9">
        <f t="shared" si="15"/>
        <v>3</v>
      </c>
      <c r="Q46" s="10"/>
      <c r="R46" s="10"/>
      <c r="S46" s="10"/>
      <c r="T46" s="10"/>
      <c r="U46" s="10"/>
      <c r="V46" s="10"/>
      <c r="W46" s="10"/>
      <c r="X46" s="10"/>
      <c r="Y46" s="10"/>
    </row>
    <row r="47" spans="1:25" x14ac:dyDescent="0.35">
      <c r="A47" s="35" t="s">
        <v>133</v>
      </c>
      <c r="B47" s="10"/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9">
        <f>$B$19</f>
        <v>2</v>
      </c>
      <c r="O47" s="9">
        <f t="shared" ref="O47:Q47" si="16">$B$19</f>
        <v>2</v>
      </c>
      <c r="P47" s="9">
        <f t="shared" si="16"/>
        <v>2</v>
      </c>
      <c r="Q47" s="9">
        <f t="shared" si="16"/>
        <v>2</v>
      </c>
      <c r="R47" s="10"/>
      <c r="S47" s="10"/>
      <c r="T47" s="10"/>
      <c r="U47" s="10"/>
      <c r="V47" s="10"/>
      <c r="W47" s="10"/>
      <c r="X47" s="10"/>
      <c r="Y47" s="10"/>
    </row>
    <row r="48" spans="1:25" x14ac:dyDescent="0.35">
      <c r="A48" s="35" t="s">
        <v>134</v>
      </c>
      <c r="B48" s="10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9">
        <f>$B$20</f>
        <v>0</v>
      </c>
      <c r="P48" s="9">
        <f t="shared" ref="P48:R48" si="17">$B$20</f>
        <v>0</v>
      </c>
      <c r="Q48" s="9">
        <f t="shared" si="17"/>
        <v>0</v>
      </c>
      <c r="R48" s="9">
        <f t="shared" si="17"/>
        <v>0</v>
      </c>
      <c r="S48" s="10"/>
      <c r="T48" s="10"/>
      <c r="U48" s="10"/>
      <c r="V48" s="10"/>
      <c r="W48" s="10"/>
      <c r="X48" s="10"/>
      <c r="Y48" s="10"/>
    </row>
    <row r="49" spans="1:25" x14ac:dyDescent="0.35">
      <c r="A49" s="35" t="s">
        <v>135</v>
      </c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9">
        <f>$B$21</f>
        <v>0</v>
      </c>
      <c r="Q49" s="9">
        <f t="shared" ref="Q49:S49" si="18">$B$21</f>
        <v>0</v>
      </c>
      <c r="R49" s="9">
        <f t="shared" si="18"/>
        <v>0</v>
      </c>
      <c r="S49" s="9">
        <f t="shared" si="18"/>
        <v>0</v>
      </c>
      <c r="T49" s="10"/>
      <c r="U49" s="10"/>
      <c r="V49" s="10"/>
      <c r="W49" s="10"/>
      <c r="X49" s="10"/>
      <c r="Y49" s="10"/>
    </row>
    <row r="50" spans="1:25" x14ac:dyDescent="0.35">
      <c r="A50" s="35" t="s">
        <v>136</v>
      </c>
      <c r="B50" s="10"/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9">
        <f>$B$22</f>
        <v>0</v>
      </c>
      <c r="R50" s="9">
        <f t="shared" ref="R50:T50" si="19">$B$22</f>
        <v>0</v>
      </c>
      <c r="S50" s="9">
        <f t="shared" si="19"/>
        <v>0</v>
      </c>
      <c r="T50" s="9">
        <f t="shared" si="19"/>
        <v>0</v>
      </c>
      <c r="U50" s="10"/>
      <c r="V50" s="10"/>
      <c r="W50" s="10"/>
      <c r="X50" s="10"/>
      <c r="Y50" s="10"/>
    </row>
    <row r="51" spans="1:25" x14ac:dyDescent="0.35">
      <c r="A51" s="35" t="s">
        <v>137</v>
      </c>
      <c r="B51" s="10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9">
        <f>$B$23</f>
        <v>1</v>
      </c>
      <c r="S51" s="9">
        <f t="shared" ref="S51:U51" si="20">$B$23</f>
        <v>1</v>
      </c>
      <c r="T51" s="9">
        <f t="shared" si="20"/>
        <v>1</v>
      </c>
      <c r="U51" s="9">
        <f t="shared" si="20"/>
        <v>1</v>
      </c>
      <c r="V51" s="10"/>
      <c r="W51" s="10"/>
      <c r="X51" s="10"/>
      <c r="Y51" s="10"/>
    </row>
    <row r="52" spans="1:25" x14ac:dyDescent="0.35">
      <c r="A52" s="35" t="s">
        <v>138</v>
      </c>
      <c r="B52" s="10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9">
        <f>$B$24</f>
        <v>1</v>
      </c>
      <c r="T52" s="9">
        <f t="shared" ref="T52:V52" si="21">$B$24</f>
        <v>1</v>
      </c>
      <c r="U52" s="9">
        <f t="shared" si="21"/>
        <v>1</v>
      </c>
      <c r="V52" s="9">
        <f t="shared" si="21"/>
        <v>1</v>
      </c>
      <c r="W52" s="10"/>
      <c r="X52" s="10"/>
      <c r="Y52" s="10"/>
    </row>
    <row r="53" spans="1:25" x14ac:dyDescent="0.35">
      <c r="A53" s="35" t="s">
        <v>139</v>
      </c>
      <c r="B53" s="10"/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9">
        <f>$B$25</f>
        <v>0</v>
      </c>
      <c r="U53" s="9">
        <f t="shared" ref="U53:W53" si="22">$B$25</f>
        <v>0</v>
      </c>
      <c r="V53" s="9">
        <f t="shared" si="22"/>
        <v>0</v>
      </c>
      <c r="W53" s="9">
        <f t="shared" si="22"/>
        <v>0</v>
      </c>
      <c r="X53" s="10"/>
      <c r="Y53" s="10"/>
    </row>
    <row r="54" spans="1:25" x14ac:dyDescent="0.35">
      <c r="A54" s="35" t="s">
        <v>140</v>
      </c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9">
        <f>$B$26</f>
        <v>0</v>
      </c>
      <c r="V54" s="9">
        <f t="shared" ref="V54:X54" si="23">$B$26</f>
        <v>0</v>
      </c>
      <c r="W54" s="9">
        <f t="shared" si="23"/>
        <v>0</v>
      </c>
      <c r="X54" s="9">
        <f t="shared" si="23"/>
        <v>0</v>
      </c>
      <c r="Y54" s="10"/>
    </row>
    <row r="55" spans="1:25" x14ac:dyDescent="0.35">
      <c r="A55" s="35" t="s">
        <v>141</v>
      </c>
      <c r="B55" s="10"/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9">
        <f>$B$27</f>
        <v>1</v>
      </c>
      <c r="W55" s="9">
        <f t="shared" ref="W55:Y55" si="24">$B$27</f>
        <v>1</v>
      </c>
      <c r="X55" s="9">
        <f t="shared" si="24"/>
        <v>1</v>
      </c>
      <c r="Y55" s="9">
        <f t="shared" si="24"/>
        <v>1</v>
      </c>
    </row>
    <row r="57" spans="1:25" x14ac:dyDescent="0.35">
      <c r="A57" s="4" t="s">
        <v>16</v>
      </c>
      <c r="B57" s="12"/>
    </row>
    <row r="58" spans="1:25" x14ac:dyDescent="0.35">
      <c r="A58" s="52" t="s">
        <v>17</v>
      </c>
      <c r="B58" s="53">
        <f>SUMPRODUCT(B4:B27,C4:C27)</f>
        <v>1728</v>
      </c>
    </row>
    <row r="59" spans="1:25" x14ac:dyDescent="0.35">
      <c r="A59" s="13"/>
      <c r="B59" s="11"/>
      <c r="C59" s="11"/>
      <c r="D59" s="11"/>
      <c r="F59" t="s">
        <v>154</v>
      </c>
    </row>
    <row r="60" spans="1:25" x14ac:dyDescent="0.35">
      <c r="A60" s="14" t="s">
        <v>18</v>
      </c>
      <c r="B60" s="15" t="s">
        <v>19</v>
      </c>
      <c r="C60" s="15"/>
      <c r="D60" s="15" t="s">
        <v>20</v>
      </c>
    </row>
    <row r="61" spans="1:25" ht="16" x14ac:dyDescent="0.4">
      <c r="A61" s="35" t="s">
        <v>56</v>
      </c>
      <c r="B61" s="33">
        <f>B4+B5+B7</f>
        <v>5</v>
      </c>
      <c r="C61" s="16" t="s">
        <v>21</v>
      </c>
      <c r="D61" s="17">
        <v>5</v>
      </c>
      <c r="F61" s="20" t="s">
        <v>93</v>
      </c>
      <c r="G61" s="20"/>
      <c r="H61" s="20"/>
      <c r="I61" s="20"/>
    </row>
    <row r="62" spans="1:25" ht="16" x14ac:dyDescent="0.4">
      <c r="A62" s="35" t="s">
        <v>53</v>
      </c>
      <c r="B62" s="34">
        <f>B4+B7+B8</f>
        <v>5</v>
      </c>
      <c r="C62" s="12" t="s">
        <v>21</v>
      </c>
      <c r="D62" s="18">
        <v>5</v>
      </c>
      <c r="F62" s="20" t="s">
        <v>94</v>
      </c>
      <c r="G62" s="20"/>
      <c r="H62" s="20"/>
      <c r="I62" s="20"/>
    </row>
    <row r="63" spans="1:25" ht="16" x14ac:dyDescent="0.4">
      <c r="A63" s="35" t="s">
        <v>54</v>
      </c>
      <c r="B63" s="34">
        <f>B4+SUM(B7:B9)</f>
        <v>5</v>
      </c>
      <c r="C63" s="12" t="s">
        <v>21</v>
      </c>
      <c r="D63" s="18">
        <v>5</v>
      </c>
      <c r="F63" s="20" t="s">
        <v>95</v>
      </c>
      <c r="G63" s="20"/>
      <c r="H63" s="20"/>
      <c r="I63" s="20"/>
    </row>
    <row r="64" spans="1:25" ht="16" x14ac:dyDescent="0.4">
      <c r="A64" s="35" t="s">
        <v>55</v>
      </c>
      <c r="B64" s="34">
        <f>B4+SUM(B7:B10)</f>
        <v>5</v>
      </c>
      <c r="C64" s="12" t="s">
        <v>21</v>
      </c>
      <c r="D64" s="18">
        <v>5</v>
      </c>
      <c r="F64" s="20" t="s">
        <v>96</v>
      </c>
      <c r="G64" s="20"/>
      <c r="H64" s="20"/>
      <c r="I64" s="20"/>
    </row>
    <row r="65" spans="1:9" ht="16" x14ac:dyDescent="0.4">
      <c r="A65" s="35" t="s">
        <v>57</v>
      </c>
      <c r="B65" s="34">
        <f>SUM(B8:B11)</f>
        <v>3</v>
      </c>
      <c r="C65" s="12" t="s">
        <v>21</v>
      </c>
      <c r="D65" s="18">
        <v>3</v>
      </c>
      <c r="F65" s="20" t="s">
        <v>97</v>
      </c>
      <c r="G65" s="20"/>
      <c r="H65" s="20"/>
      <c r="I65" s="20"/>
    </row>
    <row r="66" spans="1:9" ht="16" x14ac:dyDescent="0.4">
      <c r="A66" s="35" t="s">
        <v>58</v>
      </c>
      <c r="B66" s="34">
        <f>B4+SUM(B9:B12)</f>
        <v>7</v>
      </c>
      <c r="C66" s="12" t="s">
        <v>21</v>
      </c>
      <c r="D66" s="18">
        <v>3</v>
      </c>
      <c r="F66" s="20" t="s">
        <v>98</v>
      </c>
      <c r="G66" s="20"/>
      <c r="H66" s="20"/>
      <c r="I66" s="20"/>
    </row>
    <row r="67" spans="1:9" ht="16" x14ac:dyDescent="0.4">
      <c r="A67" s="35" t="s">
        <v>59</v>
      </c>
      <c r="B67" s="34">
        <f>B4+SUM(B10:B13)</f>
        <v>7</v>
      </c>
      <c r="C67" s="12" t="s">
        <v>21</v>
      </c>
      <c r="D67" s="18">
        <v>7</v>
      </c>
      <c r="F67" s="20" t="s">
        <v>99</v>
      </c>
      <c r="G67" s="20"/>
      <c r="H67" s="20"/>
      <c r="I67" s="20"/>
    </row>
    <row r="68" spans="1:9" ht="16" x14ac:dyDescent="0.4">
      <c r="A68" s="35" t="s">
        <v>60</v>
      </c>
      <c r="B68" s="34">
        <f>B4+SUM(B11:B14)</f>
        <v>7</v>
      </c>
      <c r="C68" s="12" t="s">
        <v>21</v>
      </c>
      <c r="D68" s="18">
        <v>7</v>
      </c>
      <c r="F68" s="20" t="s">
        <v>102</v>
      </c>
      <c r="G68" s="20"/>
      <c r="H68" s="20"/>
      <c r="I68" s="20"/>
    </row>
    <row r="69" spans="1:9" ht="16" x14ac:dyDescent="0.4">
      <c r="A69" s="35" t="s">
        <v>61</v>
      </c>
      <c r="B69" s="34">
        <f>B4+B5+SUM(B12:B15)</f>
        <v>7</v>
      </c>
      <c r="C69" s="12" t="s">
        <v>21</v>
      </c>
      <c r="D69" s="18">
        <v>7</v>
      </c>
      <c r="F69" s="20" t="s">
        <v>100</v>
      </c>
      <c r="G69" s="20"/>
      <c r="H69" s="20"/>
      <c r="I69" s="20"/>
    </row>
    <row r="70" spans="1:9" ht="16" x14ac:dyDescent="0.4">
      <c r="A70" s="35" t="s">
        <v>62</v>
      </c>
      <c r="B70" s="34">
        <f>B5+SUM(B13:B16)</f>
        <v>3</v>
      </c>
      <c r="C70" s="12" t="s">
        <v>21</v>
      </c>
      <c r="D70" s="18">
        <v>3</v>
      </c>
      <c r="F70" s="20" t="s">
        <v>101</v>
      </c>
      <c r="G70" s="20"/>
      <c r="H70" s="20"/>
      <c r="I70" s="20"/>
    </row>
    <row r="71" spans="1:9" ht="16" x14ac:dyDescent="0.4">
      <c r="A71" s="35" t="s">
        <v>63</v>
      </c>
      <c r="B71" s="34">
        <f>B5+SUM(B14:B17)</f>
        <v>3</v>
      </c>
      <c r="C71" s="12" t="s">
        <v>21</v>
      </c>
      <c r="D71" s="18">
        <v>3</v>
      </c>
      <c r="F71" s="20" t="s">
        <v>103</v>
      </c>
      <c r="G71" s="20"/>
      <c r="H71" s="20"/>
      <c r="I71" s="20"/>
    </row>
    <row r="72" spans="1:9" ht="16" x14ac:dyDescent="0.4">
      <c r="A72" s="35" t="s">
        <v>64</v>
      </c>
      <c r="B72" s="34">
        <f>B5+SUM(B15:B18)</f>
        <v>6</v>
      </c>
      <c r="C72" s="12" t="s">
        <v>21</v>
      </c>
      <c r="D72" s="18">
        <v>3</v>
      </c>
      <c r="F72" s="20" t="s">
        <v>104</v>
      </c>
      <c r="G72" s="20"/>
      <c r="H72" s="20"/>
      <c r="I72" s="20"/>
    </row>
    <row r="73" spans="1:9" ht="16" x14ac:dyDescent="0.4">
      <c r="A73" s="35" t="s">
        <v>65</v>
      </c>
      <c r="B73" s="34">
        <f>SUM(B16:B19)</f>
        <v>6</v>
      </c>
      <c r="C73" s="12" t="s">
        <v>21</v>
      </c>
      <c r="D73" s="18">
        <v>6</v>
      </c>
      <c r="F73" s="20" t="s">
        <v>105</v>
      </c>
      <c r="G73" s="20"/>
      <c r="H73" s="20"/>
      <c r="I73" s="20"/>
    </row>
    <row r="74" spans="1:9" ht="16" x14ac:dyDescent="0.4">
      <c r="A74" s="35" t="s">
        <v>66</v>
      </c>
      <c r="B74" s="34">
        <f>B5+SUM(B17:B20)</f>
        <v>6</v>
      </c>
      <c r="C74" s="12" t="s">
        <v>21</v>
      </c>
      <c r="D74" s="18">
        <v>6</v>
      </c>
      <c r="F74" s="20" t="s">
        <v>106</v>
      </c>
      <c r="G74" s="20"/>
      <c r="H74" s="20"/>
      <c r="I74" s="20"/>
    </row>
    <row r="75" spans="1:9" ht="16" x14ac:dyDescent="0.4">
      <c r="A75" s="36" t="s">
        <v>67</v>
      </c>
      <c r="B75" s="34">
        <f>B5+SUM(B18:B21)</f>
        <v>6</v>
      </c>
      <c r="C75" s="12" t="s">
        <v>21</v>
      </c>
      <c r="D75" s="18">
        <v>6</v>
      </c>
      <c r="F75" s="20" t="s">
        <v>107</v>
      </c>
      <c r="G75" s="20"/>
      <c r="H75" s="20"/>
      <c r="I75" s="20"/>
    </row>
    <row r="76" spans="1:9" ht="16" x14ac:dyDescent="0.4">
      <c r="A76" s="35" t="s">
        <v>68</v>
      </c>
      <c r="B76" s="34">
        <f>B5+SUM(B19:B22)</f>
        <v>3</v>
      </c>
      <c r="C76" s="12" t="s">
        <v>21</v>
      </c>
      <c r="D76" s="18">
        <v>3</v>
      </c>
      <c r="F76" s="20" t="s">
        <v>108</v>
      </c>
      <c r="G76" s="20"/>
      <c r="H76" s="20"/>
      <c r="I76" s="20"/>
    </row>
    <row r="77" spans="1:9" ht="16" x14ac:dyDescent="0.4">
      <c r="A77" s="35" t="s">
        <v>69</v>
      </c>
      <c r="B77" s="34">
        <f>B5+B6+SUM(B20:B23)</f>
        <v>3</v>
      </c>
      <c r="C77" s="12" t="s">
        <v>21</v>
      </c>
      <c r="D77" s="18">
        <v>3</v>
      </c>
      <c r="F77" s="20" t="s">
        <v>109</v>
      </c>
      <c r="G77" s="20"/>
      <c r="H77" s="20"/>
      <c r="I77" s="20"/>
    </row>
    <row r="78" spans="1:9" ht="16" x14ac:dyDescent="0.4">
      <c r="A78" s="35" t="s">
        <v>70</v>
      </c>
      <c r="B78" s="34">
        <f>B6+SUM(B21:B24)</f>
        <v>3</v>
      </c>
      <c r="C78" s="12" t="s">
        <v>21</v>
      </c>
      <c r="D78" s="18">
        <v>3</v>
      </c>
      <c r="F78" s="20" t="s">
        <v>110</v>
      </c>
      <c r="G78" s="20"/>
      <c r="H78" s="20"/>
      <c r="I78" s="20"/>
    </row>
    <row r="79" spans="1:9" ht="16" x14ac:dyDescent="0.4">
      <c r="A79" s="35" t="s">
        <v>71</v>
      </c>
      <c r="B79" s="34">
        <f>B6+SUM(B22:B25)</f>
        <v>3</v>
      </c>
      <c r="C79" s="12" t="s">
        <v>21</v>
      </c>
      <c r="D79" s="18">
        <v>3</v>
      </c>
      <c r="F79" s="20" t="s">
        <v>111</v>
      </c>
      <c r="G79" s="20"/>
      <c r="H79" s="20"/>
      <c r="I79" s="20"/>
    </row>
    <row r="80" spans="1:9" ht="16" x14ac:dyDescent="0.4">
      <c r="A80" s="35" t="s">
        <v>72</v>
      </c>
      <c r="B80" s="34">
        <f>B6+SUM(B23:B26)</f>
        <v>3</v>
      </c>
      <c r="C80" s="12" t="s">
        <v>21</v>
      </c>
      <c r="D80" s="18">
        <v>2</v>
      </c>
      <c r="F80" s="20" t="s">
        <v>112</v>
      </c>
      <c r="G80" s="20"/>
      <c r="H80" s="20"/>
      <c r="I80" s="20"/>
    </row>
    <row r="81" spans="1:9" ht="16" x14ac:dyDescent="0.4">
      <c r="A81" s="35" t="s">
        <v>73</v>
      </c>
      <c r="B81" s="34">
        <f>SUM(B24:B27)</f>
        <v>2</v>
      </c>
      <c r="C81" s="12" t="s">
        <v>21</v>
      </c>
      <c r="D81" s="18">
        <v>2</v>
      </c>
      <c r="F81" s="20" t="s">
        <v>113</v>
      </c>
      <c r="G81" s="20"/>
      <c r="H81" s="20"/>
      <c r="I81" s="20"/>
    </row>
    <row r="82" spans="1:9" ht="16" x14ac:dyDescent="0.4">
      <c r="A82" s="35" t="s">
        <v>74</v>
      </c>
      <c r="B82" s="34">
        <f>B6+SUM(B25:B27)</f>
        <v>2</v>
      </c>
      <c r="C82" s="12" t="s">
        <v>21</v>
      </c>
      <c r="D82" s="18">
        <v>2</v>
      </c>
      <c r="F82" s="20" t="s">
        <v>114</v>
      </c>
      <c r="G82" s="20"/>
      <c r="H82" s="20"/>
      <c r="I82" s="20"/>
    </row>
    <row r="83" spans="1:9" ht="16" x14ac:dyDescent="0.4">
      <c r="A83" s="35" t="s">
        <v>75</v>
      </c>
      <c r="B83" s="34">
        <f>B6+SUM(B26:B27)</f>
        <v>2</v>
      </c>
      <c r="C83" s="12" t="s">
        <v>21</v>
      </c>
      <c r="D83" s="18">
        <v>2</v>
      </c>
      <c r="F83" s="20" t="s">
        <v>116</v>
      </c>
      <c r="G83" s="20"/>
      <c r="H83" s="20"/>
      <c r="I83" s="20"/>
    </row>
    <row r="84" spans="1:9" ht="16" x14ac:dyDescent="0.4">
      <c r="A84" s="35" t="s">
        <v>76</v>
      </c>
      <c r="B84" s="34">
        <f>B6+B27</f>
        <v>2</v>
      </c>
      <c r="C84" s="12" t="s">
        <v>21</v>
      </c>
      <c r="D84" s="18">
        <v>2</v>
      </c>
      <c r="F84" s="20" t="s">
        <v>115</v>
      </c>
      <c r="G84" s="20"/>
      <c r="H84" s="20"/>
      <c r="I84" s="20"/>
    </row>
    <row r="85" spans="1:9" ht="16" x14ac:dyDescent="0.4">
      <c r="A85" s="35" t="s">
        <v>77</v>
      </c>
      <c r="B85" s="34">
        <f>B4</f>
        <v>1</v>
      </c>
      <c r="C85" s="12" t="s">
        <v>21</v>
      </c>
      <c r="D85" s="18">
        <v>1</v>
      </c>
      <c r="F85" s="20" t="s">
        <v>142</v>
      </c>
      <c r="G85" s="20"/>
      <c r="H85" s="20"/>
      <c r="I85" s="20"/>
    </row>
    <row r="86" spans="1:9" ht="16" x14ac:dyDescent="0.4">
      <c r="A86" s="35" t="s">
        <v>78</v>
      </c>
      <c r="B86" s="34">
        <f>B5</f>
        <v>1</v>
      </c>
      <c r="C86" s="12" t="s">
        <v>21</v>
      </c>
      <c r="D86" s="18">
        <v>1</v>
      </c>
      <c r="F86" s="20" t="s">
        <v>143</v>
      </c>
      <c r="G86" s="20"/>
      <c r="H86" s="20"/>
      <c r="I86" s="20"/>
    </row>
    <row r="87" spans="1:9" ht="16" x14ac:dyDescent="0.4">
      <c r="A87" s="35" t="s">
        <v>79</v>
      </c>
      <c r="B87" s="34">
        <f>B6</f>
        <v>1</v>
      </c>
      <c r="C87" s="12" t="s">
        <v>21</v>
      </c>
      <c r="D87" s="18">
        <v>1</v>
      </c>
      <c r="F87" s="20" t="s">
        <v>144</v>
      </c>
      <c r="G87" s="20"/>
      <c r="H87" s="20"/>
      <c r="I87" s="20"/>
    </row>
    <row r="91" spans="1:9" x14ac:dyDescent="0.35">
      <c r="A91" s="37" t="s">
        <v>150</v>
      </c>
    </row>
    <row r="92" spans="1:9" x14ac:dyDescent="0.35">
      <c r="A92" s="40" t="s">
        <v>151</v>
      </c>
      <c r="B92" s="40"/>
      <c r="C92" s="40"/>
      <c r="D92" s="40"/>
    </row>
    <row r="93" spans="1:9" x14ac:dyDescent="0.35">
      <c r="A93" s="40" t="s">
        <v>153</v>
      </c>
      <c r="B93" s="40"/>
      <c r="C93" s="40"/>
      <c r="D93" s="40"/>
    </row>
    <row r="94" spans="1:9" x14ac:dyDescent="0.35">
      <c r="A94" s="40" t="s">
        <v>175</v>
      </c>
      <c r="B94" s="40"/>
      <c r="C94" s="40"/>
      <c r="D94" s="40"/>
    </row>
    <row r="95" spans="1:9" x14ac:dyDescent="0.35">
      <c r="A95" s="40" t="s">
        <v>152</v>
      </c>
      <c r="B95" s="40"/>
      <c r="C95" s="40"/>
      <c r="D95" s="40"/>
    </row>
    <row r="96" spans="1:9" x14ac:dyDescent="0.35">
      <c r="A96" s="40" t="s">
        <v>176</v>
      </c>
      <c r="B96" s="40"/>
      <c r="C96" s="40"/>
      <c r="D96" s="40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18"/>
  <sheetViews>
    <sheetView workbookViewId="0"/>
  </sheetViews>
  <sheetFormatPr defaultColWidth="8.83203125" defaultRowHeight="15.5" x14ac:dyDescent="0.35"/>
  <sheetData>
    <row r="1" spans="1:2" x14ac:dyDescent="0.35">
      <c r="A1">
        <v>1</v>
      </c>
      <c r="B1">
        <v>1</v>
      </c>
    </row>
    <row r="2" spans="1:2" x14ac:dyDescent="0.35">
      <c r="A2" t="s">
        <v>156</v>
      </c>
      <c r="B2" t="s">
        <v>166</v>
      </c>
    </row>
    <row r="3" spans="1:2" x14ac:dyDescent="0.35">
      <c r="A3">
        <v>1</v>
      </c>
      <c r="B3">
        <v>1</v>
      </c>
    </row>
    <row r="4" spans="1:2" x14ac:dyDescent="0.35">
      <c r="A4">
        <v>1</v>
      </c>
      <c r="B4">
        <v>15</v>
      </c>
    </row>
    <row r="5" spans="1:2" x14ac:dyDescent="0.35">
      <c r="A5">
        <v>5</v>
      </c>
      <c r="B5">
        <v>28</v>
      </c>
    </row>
    <row r="6" spans="1:2" x14ac:dyDescent="0.35">
      <c r="A6">
        <v>1</v>
      </c>
      <c r="B6">
        <v>1</v>
      </c>
    </row>
    <row r="8" spans="1:2" x14ac:dyDescent="0.35">
      <c r="A8" s="39"/>
      <c r="B8" s="39" t="s">
        <v>157</v>
      </c>
    </row>
    <row r="9" spans="1:2" x14ac:dyDescent="0.35">
      <c r="A9" t="s">
        <v>147</v>
      </c>
      <c r="B9" t="s">
        <v>167</v>
      </c>
    </row>
    <row r="10" spans="1:2" x14ac:dyDescent="0.35">
      <c r="A10" t="s">
        <v>161</v>
      </c>
      <c r="B10">
        <v>1</v>
      </c>
    </row>
    <row r="11" spans="1:2" x14ac:dyDescent="0.35">
      <c r="B11">
        <v>15</v>
      </c>
    </row>
    <row r="12" spans="1:2" x14ac:dyDescent="0.35">
      <c r="B12">
        <v>28</v>
      </c>
    </row>
    <row r="13" spans="1:2" x14ac:dyDescent="0.35">
      <c r="B13">
        <v>1</v>
      </c>
    </row>
    <row r="15" spans="1:2" x14ac:dyDescent="0.35">
      <c r="B15" s="39" t="s">
        <v>157</v>
      </c>
    </row>
    <row r="16" spans="1:2" x14ac:dyDescent="0.35">
      <c r="B16" t="s">
        <v>158</v>
      </c>
    </row>
    <row r="17" spans="2:2" x14ac:dyDescent="0.35">
      <c r="B17" t="s">
        <v>168</v>
      </c>
    </row>
    <row r="18" spans="2:2" x14ac:dyDescent="0.35">
      <c r="B18" t="s">
        <v>169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B18"/>
  <sheetViews>
    <sheetView workbookViewId="0"/>
  </sheetViews>
  <sheetFormatPr defaultColWidth="8.83203125" defaultRowHeight="15.5" x14ac:dyDescent="0.35"/>
  <sheetData>
    <row r="1" spans="1:2" x14ac:dyDescent="0.35">
      <c r="A1">
        <v>1</v>
      </c>
      <c r="B1">
        <v>1</v>
      </c>
    </row>
    <row r="2" spans="1:2" x14ac:dyDescent="0.35">
      <c r="A2" t="s">
        <v>156</v>
      </c>
      <c r="B2" t="s">
        <v>162</v>
      </c>
    </row>
    <row r="3" spans="1:2" x14ac:dyDescent="0.35">
      <c r="A3">
        <v>1</v>
      </c>
      <c r="B3">
        <v>1</v>
      </c>
    </row>
    <row r="4" spans="1:2" x14ac:dyDescent="0.35">
      <c r="A4">
        <v>1</v>
      </c>
      <c r="B4">
        <v>1</v>
      </c>
    </row>
    <row r="5" spans="1:2" x14ac:dyDescent="0.35">
      <c r="A5">
        <v>5</v>
      </c>
      <c r="B5">
        <v>10</v>
      </c>
    </row>
    <row r="6" spans="1:2" x14ac:dyDescent="0.35">
      <c r="A6">
        <v>1</v>
      </c>
      <c r="B6">
        <v>1</v>
      </c>
    </row>
    <row r="8" spans="1:2" x14ac:dyDescent="0.35">
      <c r="A8" s="39"/>
      <c r="B8" s="39" t="s">
        <v>157</v>
      </c>
    </row>
    <row r="9" spans="1:2" x14ac:dyDescent="0.35">
      <c r="A9" t="s">
        <v>147</v>
      </c>
      <c r="B9" t="s">
        <v>163</v>
      </c>
    </row>
    <row r="10" spans="1:2" x14ac:dyDescent="0.35">
      <c r="A10" t="s">
        <v>161</v>
      </c>
      <c r="B10">
        <v>1</v>
      </c>
    </row>
    <row r="11" spans="1:2" x14ac:dyDescent="0.35">
      <c r="B11">
        <v>1</v>
      </c>
    </row>
    <row r="12" spans="1:2" x14ac:dyDescent="0.35">
      <c r="B12">
        <v>10</v>
      </c>
    </row>
    <row r="13" spans="1:2" x14ac:dyDescent="0.35">
      <c r="B13">
        <v>1</v>
      </c>
    </row>
    <row r="15" spans="1:2" x14ac:dyDescent="0.35">
      <c r="B15" s="39" t="s">
        <v>157</v>
      </c>
    </row>
    <row r="16" spans="1:2" x14ac:dyDescent="0.35">
      <c r="B16" t="s">
        <v>147</v>
      </c>
    </row>
    <row r="17" spans="2:2" x14ac:dyDescent="0.35">
      <c r="B17" t="s">
        <v>164</v>
      </c>
    </row>
    <row r="18" spans="2:2" x14ac:dyDescent="0.35">
      <c r="B18" t="s">
        <v>165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Z12"/>
  <sheetViews>
    <sheetView topLeftCell="AH1" zoomScale="90" zoomScaleNormal="90" workbookViewId="0">
      <selection activeCell="C17" sqref="C17"/>
    </sheetView>
  </sheetViews>
  <sheetFormatPr defaultColWidth="8.83203125" defaultRowHeight="15.5" x14ac:dyDescent="0.35"/>
  <cols>
    <col min="1" max="1" width="7.5" bestFit="1" customWidth="1"/>
    <col min="2" max="15" width="10" bestFit="1" customWidth="1"/>
  </cols>
  <sheetData>
    <row r="1" spans="1:52" x14ac:dyDescent="0.35">
      <c r="A1" s="37" t="s">
        <v>159</v>
      </c>
      <c r="O1" s="43" t="str">
        <f>CONCATENATE("Sensitivity of ",$M$4," to ","Part Time Salary/hr")</f>
        <v>Sensitivity of $B$57 to Part Time Salary/hr</v>
      </c>
      <c r="S1" s="43" t="str">
        <f>CONCATENATE("Sensitivity of ",$Q$4," to ","Full Time Salary/hr")</f>
        <v>Sensitivity of $B$57 to Full Time Salary/hr</v>
      </c>
    </row>
    <row r="2" spans="1:52" x14ac:dyDescent="0.35">
      <c r="M2" t="s">
        <v>170</v>
      </c>
      <c r="Q2" t="s">
        <v>172</v>
      </c>
      <c r="AZ2" t="s">
        <v>158</v>
      </c>
    </row>
    <row r="3" spans="1:52" x14ac:dyDescent="0.35">
      <c r="A3" t="s">
        <v>178</v>
      </c>
      <c r="M3" t="s">
        <v>160</v>
      </c>
      <c r="N3" t="s">
        <v>171</v>
      </c>
      <c r="Q3" t="s">
        <v>160</v>
      </c>
      <c r="R3" t="s">
        <v>173</v>
      </c>
    </row>
    <row r="4" spans="1:52" ht="35" x14ac:dyDescent="0.35">
      <c r="A4" s="44" t="s">
        <v>158</v>
      </c>
      <c r="B4" s="45">
        <v>15</v>
      </c>
      <c r="C4" s="45">
        <v>16</v>
      </c>
      <c r="D4" s="45">
        <v>17</v>
      </c>
      <c r="E4" s="45">
        <v>18</v>
      </c>
      <c r="F4" s="45">
        <v>19</v>
      </c>
      <c r="G4" s="45">
        <v>20</v>
      </c>
      <c r="H4" s="45">
        <v>21</v>
      </c>
      <c r="I4" s="45">
        <v>22</v>
      </c>
      <c r="L4" s="43">
        <f>MATCH($M$4,OutputAddresses,0)</f>
        <v>1</v>
      </c>
      <c r="M4" s="42" t="s">
        <v>158</v>
      </c>
      <c r="N4" s="41">
        <v>15</v>
      </c>
      <c r="O4" s="43">
        <f>MATCH($N$4,InputValues1,0)</f>
        <v>1</v>
      </c>
      <c r="P4" s="43">
        <f>MATCH($Q$4,OutputAddresses,0)</f>
        <v>1</v>
      </c>
      <c r="Q4" s="42" t="s">
        <v>158</v>
      </c>
      <c r="R4" s="41">
        <v>15</v>
      </c>
      <c r="S4" s="43">
        <f>MATCH($R$4,InputValues2,0)</f>
        <v>1</v>
      </c>
    </row>
    <row r="5" spans="1:52" x14ac:dyDescent="0.35">
      <c r="A5" s="45">
        <v>15</v>
      </c>
      <c r="B5" s="48">
        <v>1920</v>
      </c>
      <c r="C5" s="50">
        <v>1984</v>
      </c>
      <c r="D5" s="50">
        <v>2048</v>
      </c>
      <c r="E5" s="46">
        <v>2112</v>
      </c>
      <c r="F5" s="46">
        <v>2176</v>
      </c>
      <c r="G5" s="46">
        <v>2240</v>
      </c>
      <c r="H5" s="46">
        <v>2304</v>
      </c>
      <c r="I5" s="59">
        <v>2368</v>
      </c>
      <c r="L5" s="43" t="str">
        <f>"OutputValues_"&amp;$L$4</f>
        <v>OutputValues_1</v>
      </c>
      <c r="M5">
        <f ca="1">INDEX(INDIRECT($L$5),$O$4,1)</f>
        <v>1920</v>
      </c>
      <c r="P5" s="43" t="str">
        <f>"OutputValues_"&amp;$P$4</f>
        <v>OutputValues_1</v>
      </c>
      <c r="Q5">
        <f ca="1">INDEX(INDIRECT($P$5),1,$S$4)</f>
        <v>1920</v>
      </c>
    </row>
    <row r="6" spans="1:52" x14ac:dyDescent="0.35">
      <c r="A6" s="45">
        <v>16</v>
      </c>
      <c r="B6" s="49">
        <v>1944</v>
      </c>
      <c r="C6" s="51">
        <v>2048</v>
      </c>
      <c r="D6" s="47">
        <v>2112</v>
      </c>
      <c r="E6" s="47">
        <v>2176</v>
      </c>
      <c r="F6" s="47">
        <v>2240</v>
      </c>
      <c r="G6" s="47">
        <v>2304</v>
      </c>
      <c r="H6" s="47">
        <v>2368</v>
      </c>
      <c r="I6" s="60">
        <v>2432</v>
      </c>
      <c r="M6">
        <f ca="1">INDEX(INDIRECT($L$5),$O$4,2)</f>
        <v>1984</v>
      </c>
      <c r="Q6">
        <f ca="1">INDEX(INDIRECT($P$5),2,$S$4)</f>
        <v>1944</v>
      </c>
    </row>
    <row r="7" spans="1:52" x14ac:dyDescent="0.35">
      <c r="A7" s="45">
        <v>17</v>
      </c>
      <c r="B7" s="49">
        <v>1968</v>
      </c>
      <c r="C7" s="51">
        <v>2072</v>
      </c>
      <c r="D7" s="47">
        <v>2176</v>
      </c>
      <c r="E7" s="47">
        <v>2240</v>
      </c>
      <c r="F7" s="47">
        <v>2304</v>
      </c>
      <c r="G7" s="47">
        <v>2368</v>
      </c>
      <c r="H7" s="47">
        <v>2432</v>
      </c>
      <c r="I7" s="60">
        <v>2496</v>
      </c>
      <c r="M7">
        <f ca="1">INDEX(INDIRECT($L$5),$O$4,3)</f>
        <v>2048</v>
      </c>
      <c r="Q7">
        <f ca="1">INDEX(INDIRECT($P$5),3,$S$4)</f>
        <v>1968</v>
      </c>
    </row>
    <row r="8" spans="1:52" x14ac:dyDescent="0.35">
      <c r="A8" s="45">
        <v>18</v>
      </c>
      <c r="B8" s="49">
        <v>1992</v>
      </c>
      <c r="C8" s="47">
        <v>2096</v>
      </c>
      <c r="D8" s="47">
        <v>2200</v>
      </c>
      <c r="E8" s="47">
        <v>2304</v>
      </c>
      <c r="F8" s="47">
        <v>2368</v>
      </c>
      <c r="G8" s="47">
        <v>2432</v>
      </c>
      <c r="H8" s="47">
        <v>2496</v>
      </c>
      <c r="I8" s="60">
        <v>2560</v>
      </c>
      <c r="M8">
        <f ca="1">INDEX(INDIRECT($L$5),$O$4,4)</f>
        <v>2112</v>
      </c>
      <c r="Q8">
        <f ca="1">INDEX(INDIRECT($P$5),4,$S$4)</f>
        <v>1992</v>
      </c>
    </row>
    <row r="9" spans="1:52" x14ac:dyDescent="0.35">
      <c r="A9" s="45">
        <v>19</v>
      </c>
      <c r="B9" s="49">
        <v>2016</v>
      </c>
      <c r="C9" s="47">
        <v>2120</v>
      </c>
      <c r="D9" s="47">
        <v>2224</v>
      </c>
      <c r="E9" s="47">
        <v>2328</v>
      </c>
      <c r="F9" s="47">
        <v>2432</v>
      </c>
      <c r="G9" s="47">
        <v>2496</v>
      </c>
      <c r="H9" s="47">
        <v>2560</v>
      </c>
      <c r="I9" s="60">
        <v>2624</v>
      </c>
      <c r="M9">
        <f ca="1">INDEX(INDIRECT($L$5),$O$4,5)</f>
        <v>2176</v>
      </c>
      <c r="Q9">
        <f ca="1">INDEX(INDIRECT($P$5),5,$S$4)</f>
        <v>2016</v>
      </c>
    </row>
    <row r="10" spans="1:52" x14ac:dyDescent="0.35">
      <c r="A10" s="45">
        <v>20</v>
      </c>
      <c r="B10" s="49">
        <v>2040</v>
      </c>
      <c r="C10" s="47">
        <v>2144</v>
      </c>
      <c r="D10" s="47">
        <v>2248</v>
      </c>
      <c r="E10" s="47">
        <v>2352</v>
      </c>
      <c r="F10" s="47">
        <v>2456</v>
      </c>
      <c r="G10" s="47">
        <v>2560</v>
      </c>
      <c r="H10" s="47">
        <v>2624</v>
      </c>
      <c r="I10" s="60">
        <v>2688</v>
      </c>
      <c r="M10">
        <f ca="1">INDEX(INDIRECT($L$5),$O$4,6)</f>
        <v>2240</v>
      </c>
      <c r="Q10">
        <f ca="1">INDEX(INDIRECT($P$5),6,$S$4)</f>
        <v>2040</v>
      </c>
    </row>
    <row r="11" spans="1:52" x14ac:dyDescent="0.35">
      <c r="A11" s="45">
        <v>21</v>
      </c>
      <c r="B11" s="49">
        <v>2064</v>
      </c>
      <c r="C11" s="47">
        <v>2168</v>
      </c>
      <c r="D11" s="47">
        <v>2272</v>
      </c>
      <c r="E11" s="47">
        <v>2376</v>
      </c>
      <c r="F11" s="47">
        <v>2480</v>
      </c>
      <c r="G11" s="47">
        <v>2584</v>
      </c>
      <c r="H11" s="47">
        <v>2688</v>
      </c>
      <c r="I11" s="60">
        <v>2752</v>
      </c>
      <c r="M11">
        <f ca="1">INDEX(INDIRECT($L$5),$O$4,7)</f>
        <v>2304</v>
      </c>
      <c r="Q11">
        <f ca="1">INDEX(INDIRECT($P$5),7,$S$4)</f>
        <v>2064</v>
      </c>
    </row>
    <row r="12" spans="1:52" x14ac:dyDescent="0.35">
      <c r="A12" s="45">
        <v>22</v>
      </c>
      <c r="B12" s="61">
        <v>2088</v>
      </c>
      <c r="C12" s="62">
        <v>2192</v>
      </c>
      <c r="D12" s="62">
        <v>2296</v>
      </c>
      <c r="E12" s="62">
        <v>2400</v>
      </c>
      <c r="F12" s="62">
        <v>2504</v>
      </c>
      <c r="G12" s="62">
        <v>2608</v>
      </c>
      <c r="H12" s="62">
        <v>2712</v>
      </c>
      <c r="I12" s="63">
        <v>2816</v>
      </c>
      <c r="M12">
        <f ca="1">INDEX(INDIRECT($L$5),$O$4,8)</f>
        <v>2368</v>
      </c>
      <c r="Q12">
        <f ca="1">INDEX(INDIRECT($P$5),8,$S$4)</f>
        <v>2088</v>
      </c>
    </row>
  </sheetData>
  <conditionalFormatting sqref="B5:I12">
    <cfRule type="colorScale" priority="1">
      <colorScale>
        <cfvo type="min"/>
        <cfvo type="max"/>
        <color rgb="FFFCFCFF"/>
        <color rgb="FF63BE7B"/>
      </colorScale>
    </cfRule>
  </conditionalFormatting>
  <dataValidations count="3">
    <dataValidation type="list" allowBlank="1" showInputMessage="1" showErrorMessage="1" sqref="M4 Q4" xr:uid="{00000000-0002-0000-0600-000000000000}">
      <formula1>OutputAddresses</formula1>
    </dataValidation>
    <dataValidation type="list" allowBlank="1" showInputMessage="1" showErrorMessage="1" sqref="N4" xr:uid="{00000000-0002-0000-0600-000001000000}">
      <formula1>InputValues1</formula1>
    </dataValidation>
    <dataValidation type="list" allowBlank="1" showInputMessage="1" showErrorMessage="1" sqref="R4" xr:uid="{00000000-0002-0000-0600-000002000000}">
      <formula1>InputValues2</formula1>
    </dataValidation>
  </dataValidations>
  <pageMargins left="0.7" right="0.7" top="0.75" bottom="0.75" header="0.3" footer="0.3"/>
  <pageSetup orientation="portrait" r:id="rId1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B18"/>
  <sheetViews>
    <sheetView workbookViewId="0"/>
  </sheetViews>
  <sheetFormatPr defaultColWidth="8.83203125" defaultRowHeight="15.5" x14ac:dyDescent="0.35"/>
  <sheetData>
    <row r="1" spans="1:2" x14ac:dyDescent="0.35">
      <c r="B1">
        <v>1</v>
      </c>
    </row>
    <row r="2" spans="1:2" x14ac:dyDescent="0.35">
      <c r="B2" t="s">
        <v>166</v>
      </c>
    </row>
    <row r="3" spans="1:2" x14ac:dyDescent="0.35">
      <c r="B3">
        <v>1</v>
      </c>
    </row>
    <row r="4" spans="1:2" x14ac:dyDescent="0.35">
      <c r="B4">
        <v>15</v>
      </c>
    </row>
    <row r="5" spans="1:2" x14ac:dyDescent="0.35">
      <c r="B5">
        <v>22</v>
      </c>
    </row>
    <row r="6" spans="1:2" x14ac:dyDescent="0.35">
      <c r="B6">
        <v>1</v>
      </c>
    </row>
    <row r="8" spans="1:2" x14ac:dyDescent="0.35">
      <c r="A8" s="39"/>
      <c r="B8" s="39" t="s">
        <v>157</v>
      </c>
    </row>
    <row r="9" spans="1:2" x14ac:dyDescent="0.35">
      <c r="B9" t="s">
        <v>167</v>
      </c>
    </row>
    <row r="10" spans="1:2" x14ac:dyDescent="0.35">
      <c r="B10">
        <v>1</v>
      </c>
    </row>
    <row r="11" spans="1:2" x14ac:dyDescent="0.35">
      <c r="B11">
        <v>15</v>
      </c>
    </row>
    <row r="12" spans="1:2" x14ac:dyDescent="0.35">
      <c r="B12">
        <v>22</v>
      </c>
    </row>
    <row r="13" spans="1:2" x14ac:dyDescent="0.35">
      <c r="B13">
        <v>1</v>
      </c>
    </row>
    <row r="15" spans="1:2" x14ac:dyDescent="0.35">
      <c r="B15" s="39" t="s">
        <v>157</v>
      </c>
    </row>
    <row r="16" spans="1:2" x14ac:dyDescent="0.35">
      <c r="B16" t="s">
        <v>179</v>
      </c>
    </row>
    <row r="17" spans="2:2" x14ac:dyDescent="0.35">
      <c r="B17" t="s">
        <v>145</v>
      </c>
    </row>
    <row r="18" spans="2:2" x14ac:dyDescent="0.35">
      <c r="B18" t="s">
        <v>146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6</vt:i4>
      </vt:variant>
    </vt:vector>
  </HeadingPairs>
  <TitlesOfParts>
    <vt:vector size="10" baseType="lpstr">
      <vt:lpstr>Model Formation</vt:lpstr>
      <vt:lpstr>Model Optimization </vt:lpstr>
      <vt:lpstr>Situation One</vt:lpstr>
      <vt:lpstr>Situation Two</vt:lpstr>
      <vt:lpstr>'Situation Two'!ChartData1</vt:lpstr>
      <vt:lpstr>'Situation Two'!ChartData2</vt:lpstr>
      <vt:lpstr>'Situation Two'!InputValues1</vt:lpstr>
      <vt:lpstr>'Situation Two'!InputValues2</vt:lpstr>
      <vt:lpstr>'Situation Two'!OutputAddresses</vt:lpstr>
      <vt:lpstr>'Situation Two'!OutputValues_1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Deep</dc:creator>
  <cp:lastModifiedBy>Akshay Joshi</cp:lastModifiedBy>
  <dcterms:created xsi:type="dcterms:W3CDTF">2018-05-15T20:24:30Z</dcterms:created>
  <dcterms:modified xsi:type="dcterms:W3CDTF">2018-08-30T00:24:53Z</dcterms:modified>
</cp:coreProperties>
</file>